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130"/>
  <workbookPr codeName="Workbook_______" defaultThemeVersion="124226"/>
  <mc:AlternateContent xmlns:mc="http://schemas.openxmlformats.org/markup-compatibility/2006">
    <mc:Choice Requires="x15">
      <x15ac:absPath xmlns:x15ac="http://schemas.microsoft.com/office/spreadsheetml/2010/11/ac" url="C:\Users\Gromovyk\Desktop\"/>
    </mc:Choice>
  </mc:AlternateContent>
  <xr:revisionPtr revIDLastSave="0" documentId="13_ncr:1_{C917DABC-DA8F-4F76-BED4-A26DE94F089B}" xr6:coauthVersionLast="45" xr6:coauthVersionMax="45" xr10:uidLastSave="{00000000-0000-0000-0000-000000000000}"/>
  <workbookProtection workbookAlgorithmName="SHA-512" workbookHashValue="4NIwmwUllDzz2SPkgcabJUmembZ5KYcsNRVTAMhHbSNPVbJRlgIAHFn7gtdcHVf9uVrAw4zveqplLTQ9s3+NqQ==" workbookSaltValue="28sABk8cbJi5XEgjLHRvGA==" workbookSpinCount="100000" lockStructure="1"/>
  <bookViews>
    <workbookView xWindow="-120" yWindow="-120" windowWidth="24240" windowHeight="13140" tabRatio="754" xr2:uid="{00000000-000D-0000-FFFF-FFFF00000000}"/>
  </bookViews>
  <sheets>
    <sheet name="Прайс Громовик" sheetId="1" r:id="rId1"/>
    <sheet name="Супутні товари" sheetId="14" r:id="rId2"/>
    <sheet name="Прайс повний" sheetId="13" state="hidden" r:id="rId3"/>
    <sheet name="ПЗІП" sheetId="15" r:id="rId4"/>
    <sheet name="РОБ" sheetId="11" state="hidden" r:id="rId5"/>
    <sheet name="Замовлення" sheetId="10" r:id="rId6"/>
  </sheets>
  <definedNames>
    <definedName name="_xlnm._FilterDatabase" localSheetId="0" hidden="1">'Прайс Громовик'!$A$1:$K$320</definedName>
    <definedName name="_xlnm.Print_Titles" localSheetId="0">'Прайс Громовик'!$4:$4</definedName>
    <definedName name="_xlnm.Print_Area" localSheetId="3">ПЗІП!$A$1:$H$45</definedName>
    <definedName name="_xlnm.Print_Area" localSheetId="0">'Прайс Громовик'!$A$1:$J$332</definedName>
    <definedName name="_xlnm.Print_Area" localSheetId="4">РОБ!$B$1:$K$382</definedName>
    <definedName name="_xlnm.Print_Area" localSheetId="1">'Супутні товари'!$A$1:$J$15</definedName>
  </definedNames>
  <calcPr calcId="191029" refMode="R1C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45" i="15" l="1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I321" i="1" l="1"/>
  <c r="I315" i="1"/>
  <c r="I320" i="1"/>
  <c r="H8" i="14" l="1"/>
  <c r="H10" i="14"/>
  <c r="H11" i="14"/>
  <c r="H12" i="14"/>
  <c r="H13" i="14"/>
  <c r="H14" i="14"/>
  <c r="H15" i="14"/>
  <c r="H9" i="14"/>
  <c r="H7" i="14"/>
  <c r="I240" i="1"/>
  <c r="I238" i="1"/>
  <c r="I237" i="1"/>
  <c r="I236" i="1"/>
  <c r="I235" i="1"/>
  <c r="J66" i="11" l="1"/>
  <c r="H64" i="1" l="1"/>
  <c r="J64" i="1"/>
  <c r="I66" i="11" s="1"/>
  <c r="K66" i="11" s="1"/>
  <c r="J363" i="11" l="1"/>
  <c r="J317" i="1" l="1"/>
  <c r="I363" i="11" s="1"/>
  <c r="K363" i="11" s="1"/>
  <c r="H317" i="1"/>
  <c r="J105" i="1" l="1"/>
  <c r="J292" i="11" l="1"/>
  <c r="J282" i="11"/>
  <c r="J283" i="11"/>
  <c r="J284" i="11"/>
  <c r="J285" i="11"/>
  <c r="J286" i="11"/>
  <c r="J287" i="11"/>
  <c r="J291" i="1"/>
  <c r="I292" i="11" s="1"/>
  <c r="I291" i="1"/>
  <c r="H291" i="1" s="1"/>
  <c r="H286" i="1"/>
  <c r="H285" i="1"/>
  <c r="H282" i="1"/>
  <c r="H284" i="1"/>
  <c r="H283" i="1"/>
  <c r="H281" i="1"/>
  <c r="G281" i="1"/>
  <c r="G282" i="1"/>
  <c r="G283" i="1"/>
  <c r="G284" i="1"/>
  <c r="G285" i="1"/>
  <c r="G286" i="1"/>
  <c r="D285" i="1"/>
  <c r="D283" i="1"/>
  <c r="D281" i="1"/>
  <c r="D282" i="1"/>
  <c r="D284" i="1"/>
  <c r="D286" i="1"/>
  <c r="J282" i="1" l="1"/>
  <c r="I283" i="11" s="1"/>
  <c r="K283" i="11" s="1"/>
  <c r="J281" i="1"/>
  <c r="I282" i="11" s="1"/>
  <c r="K282" i="11" s="1"/>
  <c r="J285" i="1"/>
  <c r="I286" i="11" s="1"/>
  <c r="K286" i="11" s="1"/>
  <c r="J286" i="1"/>
  <c r="I287" i="11" s="1"/>
  <c r="K287" i="11" s="1"/>
  <c r="J284" i="1"/>
  <c r="I285" i="11" s="1"/>
  <c r="K285" i="11" s="1"/>
  <c r="J283" i="1"/>
  <c r="I284" i="11" s="1"/>
  <c r="K284" i="11" s="1"/>
  <c r="K292" i="11"/>
  <c r="J153" i="1" l="1"/>
  <c r="J154" i="1"/>
  <c r="J152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7" i="1"/>
  <c r="J288" i="1"/>
  <c r="J289" i="1"/>
  <c r="J290" i="1"/>
  <c r="J246" i="1"/>
  <c r="J247" i="1"/>
  <c r="J248" i="1"/>
  <c r="J249" i="1"/>
  <c r="J250" i="1"/>
  <c r="J245" i="1"/>
  <c r="J243" i="1"/>
  <c r="J244" i="1"/>
  <c r="J242" i="1"/>
  <c r="J306" i="11" l="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293" i="11"/>
  <c r="H374" i="13"/>
  <c r="H375" i="13"/>
  <c r="H376" i="13"/>
  <c r="H377" i="13"/>
  <c r="H378" i="13"/>
  <c r="H379" i="13"/>
  <c r="H380" i="13"/>
  <c r="H381" i="13"/>
  <c r="H382" i="13"/>
  <c r="H383" i="13"/>
  <c r="H384" i="13"/>
  <c r="H385" i="13"/>
  <c r="H386" i="13"/>
  <c r="H373" i="13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40" i="1" l="1"/>
  <c r="J236" i="1"/>
  <c r="J237" i="1"/>
  <c r="J238" i="1"/>
  <c r="J235" i="1"/>
  <c r="I280" i="11"/>
  <c r="K280" i="11" s="1"/>
  <c r="H279" i="1"/>
  <c r="G279" i="1"/>
  <c r="I278" i="11"/>
  <c r="K278" i="11" s="1"/>
  <c r="H277" i="1"/>
  <c r="G277" i="1"/>
  <c r="I276" i="11"/>
  <c r="K276" i="11" s="1"/>
  <c r="H275" i="1"/>
  <c r="G275" i="1"/>
  <c r="I274" i="11"/>
  <c r="K274" i="11" s="1"/>
  <c r="H273" i="1"/>
  <c r="G273" i="1"/>
  <c r="I272" i="11"/>
  <c r="K272" i="11" s="1"/>
  <c r="H271" i="1"/>
  <c r="G271" i="1"/>
  <c r="I270" i="11"/>
  <c r="K270" i="11" s="1"/>
  <c r="H269" i="1"/>
  <c r="G269" i="1"/>
  <c r="I268" i="11"/>
  <c r="K268" i="11" s="1"/>
  <c r="H267" i="1"/>
  <c r="G267" i="1"/>
  <c r="I266" i="11"/>
  <c r="K266" i="11" s="1"/>
  <c r="H265" i="1"/>
  <c r="G265" i="1"/>
  <c r="I264" i="11"/>
  <c r="K264" i="11" s="1"/>
  <c r="H263" i="1"/>
  <c r="G263" i="1"/>
  <c r="I262" i="11"/>
  <c r="K262" i="11" s="1"/>
  <c r="H261" i="1"/>
  <c r="G261" i="1"/>
  <c r="I260" i="11"/>
  <c r="K260" i="11" s="1"/>
  <c r="H259" i="1"/>
  <c r="G259" i="1"/>
  <c r="I258" i="11"/>
  <c r="K258" i="11" s="1"/>
  <c r="H257" i="1"/>
  <c r="G257" i="1"/>
  <c r="I256" i="11"/>
  <c r="K256" i="11" s="1"/>
  <c r="H255" i="1"/>
  <c r="G255" i="1"/>
  <c r="I254" i="11"/>
  <c r="K254" i="11" s="1"/>
  <c r="H253" i="1"/>
  <c r="G253" i="1"/>
  <c r="I252" i="11"/>
  <c r="K252" i="11" s="1"/>
  <c r="H251" i="1"/>
  <c r="G251" i="1"/>
  <c r="I250" i="11"/>
  <c r="K250" i="11" s="1"/>
  <c r="H249" i="1"/>
  <c r="G249" i="1"/>
  <c r="I248" i="11"/>
  <c r="K248" i="11" s="1"/>
  <c r="H247" i="1"/>
  <c r="G247" i="1"/>
  <c r="I246" i="11"/>
  <c r="K246" i="11" s="1"/>
  <c r="H245" i="1"/>
  <c r="G245" i="1"/>
  <c r="H6" i="15" l="1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I385" i="13" l="1"/>
  <c r="I305" i="11"/>
  <c r="K305" i="11" s="1"/>
  <c r="I377" i="13"/>
  <c r="I297" i="11"/>
  <c r="K297" i="11" s="1"/>
  <c r="I384" i="13"/>
  <c r="I304" i="11"/>
  <c r="K304" i="11" s="1"/>
  <c r="I380" i="13"/>
  <c r="I300" i="11"/>
  <c r="K300" i="11" s="1"/>
  <c r="I376" i="13"/>
  <c r="I296" i="11"/>
  <c r="K296" i="11" s="1"/>
  <c r="I381" i="13"/>
  <c r="I301" i="11"/>
  <c r="K301" i="11" s="1"/>
  <c r="I373" i="13"/>
  <c r="I293" i="11"/>
  <c r="K293" i="11" s="1"/>
  <c r="I383" i="13"/>
  <c r="I303" i="11"/>
  <c r="K303" i="11" s="1"/>
  <c r="I379" i="13"/>
  <c r="I299" i="11"/>
  <c r="K299" i="11" s="1"/>
  <c r="I375" i="13"/>
  <c r="I295" i="11"/>
  <c r="K295" i="11" s="1"/>
  <c r="I386" i="13"/>
  <c r="I306" i="11"/>
  <c r="K306" i="11" s="1"/>
  <c r="I382" i="13"/>
  <c r="I302" i="11"/>
  <c r="K302" i="11" s="1"/>
  <c r="I378" i="13"/>
  <c r="I298" i="11"/>
  <c r="K298" i="11" s="1"/>
  <c r="I374" i="13"/>
  <c r="I294" i="11"/>
  <c r="K294" i="11" s="1"/>
  <c r="H244" i="1"/>
  <c r="H246" i="1"/>
  <c r="H248" i="1"/>
  <c r="H250" i="1"/>
  <c r="H252" i="1"/>
  <c r="H254" i="1"/>
  <c r="H256" i="1"/>
  <c r="H258" i="1"/>
  <c r="H260" i="1"/>
  <c r="H262" i="1"/>
  <c r="H264" i="1"/>
  <c r="H266" i="1"/>
  <c r="H268" i="1"/>
  <c r="H270" i="1"/>
  <c r="H272" i="1"/>
  <c r="H274" i="1"/>
  <c r="H276" i="1"/>
  <c r="H278" i="1"/>
  <c r="H280" i="1"/>
  <c r="H243" i="1"/>
  <c r="G246" i="1"/>
  <c r="G248" i="1"/>
  <c r="G250" i="1"/>
  <c r="G252" i="1"/>
  <c r="G254" i="1"/>
  <c r="G256" i="1"/>
  <c r="G258" i="1"/>
  <c r="G260" i="1"/>
  <c r="G262" i="1"/>
  <c r="G264" i="1"/>
  <c r="G266" i="1"/>
  <c r="G268" i="1"/>
  <c r="G270" i="1"/>
  <c r="G272" i="1"/>
  <c r="G274" i="1"/>
  <c r="G276" i="1"/>
  <c r="G278" i="1"/>
  <c r="G280" i="1"/>
  <c r="G243" i="1"/>
  <c r="G244" i="1"/>
  <c r="D287" i="1"/>
  <c r="E287" i="1"/>
  <c r="G287" i="1"/>
  <c r="H287" i="1"/>
  <c r="B243" i="1"/>
  <c r="J23" i="11" l="1"/>
  <c r="H23" i="13" l="1"/>
  <c r="H21" i="1"/>
  <c r="J340" i="11" l="1"/>
  <c r="H340" i="13"/>
  <c r="J297" i="1"/>
  <c r="I340" i="13" s="1"/>
  <c r="H297" i="1"/>
  <c r="J344" i="11"/>
  <c r="J305" i="1"/>
  <c r="I344" i="11" s="1"/>
  <c r="H305" i="1"/>
  <c r="J335" i="11"/>
  <c r="J302" i="1"/>
  <c r="I335" i="13" s="1"/>
  <c r="I340" i="11" l="1"/>
  <c r="K340" i="11" s="1"/>
  <c r="K344" i="11"/>
  <c r="I335" i="11"/>
  <c r="K335" i="11" s="1"/>
  <c r="H302" i="1"/>
  <c r="H27" i="13" l="1"/>
  <c r="H26" i="13"/>
  <c r="H25" i="13"/>
  <c r="H24" i="13"/>
  <c r="H21" i="13"/>
  <c r="H18" i="13"/>
  <c r="H17" i="13"/>
  <c r="J144" i="11" l="1"/>
  <c r="J145" i="11"/>
  <c r="C144" i="11"/>
  <c r="C145" i="11"/>
  <c r="J145" i="1"/>
  <c r="I144" i="11" s="1"/>
  <c r="J146" i="1"/>
  <c r="I145" i="11" s="1"/>
  <c r="H145" i="1"/>
  <c r="H146" i="1"/>
  <c r="J228" i="11"/>
  <c r="E204" i="1"/>
  <c r="D228" i="11" s="1"/>
  <c r="D204" i="1"/>
  <c r="C204" i="1"/>
  <c r="B204" i="1"/>
  <c r="G118" i="1"/>
  <c r="G119" i="1"/>
  <c r="G120" i="1"/>
  <c r="K144" i="11" l="1"/>
  <c r="K145" i="11"/>
  <c r="H204" i="1"/>
  <c r="J53" i="1" l="1"/>
  <c r="J228" i="1" l="1"/>
  <c r="J212" i="1" l="1"/>
  <c r="J197" i="1"/>
  <c r="J185" i="1"/>
  <c r="J186" i="1"/>
  <c r="J187" i="1"/>
  <c r="J188" i="1"/>
  <c r="J104" i="1"/>
  <c r="J102" i="1"/>
  <c r="J103" i="1"/>
  <c r="J65" i="1" l="1"/>
  <c r="G242" i="1" l="1"/>
  <c r="J209" i="1"/>
  <c r="J150" i="1"/>
  <c r="H294" i="1" l="1"/>
  <c r="J100" i="11"/>
  <c r="H94" i="1"/>
  <c r="C147" i="11"/>
  <c r="J94" i="1" l="1"/>
  <c r="I100" i="11" s="1"/>
  <c r="K100" i="11" s="1"/>
  <c r="J241" i="11"/>
  <c r="J356" i="11"/>
  <c r="I239" i="1"/>
  <c r="J239" i="1" l="1"/>
  <c r="I241" i="11" s="1"/>
  <c r="K241" i="11" s="1"/>
  <c r="H239" i="1"/>
  <c r="I9" i="14" l="1"/>
  <c r="G239" i="1"/>
  <c r="J371" i="11" l="1"/>
  <c r="J369" i="11"/>
  <c r="J179" i="11"/>
  <c r="J178" i="11"/>
  <c r="H175" i="1"/>
  <c r="J176" i="1"/>
  <c r="I179" i="11" s="1"/>
  <c r="J175" i="1" l="1"/>
  <c r="I178" i="11" s="1"/>
  <c r="K178" i="11" s="1"/>
  <c r="H176" i="1"/>
  <c r="H320" i="1"/>
  <c r="J320" i="1"/>
  <c r="K179" i="11"/>
  <c r="J83" i="1" l="1"/>
  <c r="H132" i="1" l="1"/>
  <c r="H133" i="1"/>
  <c r="H135" i="1"/>
  <c r="H136" i="1"/>
  <c r="H137" i="1"/>
  <c r="H138" i="1"/>
  <c r="H139" i="1"/>
  <c r="H140" i="1"/>
  <c r="H141" i="1"/>
  <c r="H142" i="1"/>
  <c r="H143" i="1"/>
  <c r="H144" i="1"/>
  <c r="H149" i="1"/>
  <c r="H150" i="1"/>
  <c r="H152" i="1"/>
  <c r="H153" i="1"/>
  <c r="H154" i="1"/>
  <c r="H155" i="1"/>
  <c r="H174" i="1"/>
  <c r="H197" i="1"/>
  <c r="H217" i="1"/>
  <c r="H218" i="1"/>
  <c r="H219" i="1"/>
  <c r="H220" i="1"/>
  <c r="H221" i="1"/>
  <c r="H222" i="1"/>
  <c r="H223" i="1"/>
  <c r="H224" i="1"/>
  <c r="H225" i="1"/>
  <c r="H226" i="1"/>
  <c r="H228" i="1"/>
  <c r="H229" i="1"/>
  <c r="H230" i="1"/>
  <c r="H231" i="1"/>
  <c r="H232" i="1"/>
  <c r="H233" i="1"/>
  <c r="H293" i="1"/>
  <c r="H299" i="1"/>
  <c r="H301" i="1"/>
  <c r="H304" i="1"/>
  <c r="H310" i="1"/>
  <c r="H311" i="1"/>
  <c r="H312" i="1"/>
  <c r="H121" i="1"/>
  <c r="H122" i="1"/>
  <c r="H124" i="1"/>
  <c r="H125" i="1"/>
  <c r="H129" i="1"/>
  <c r="H130" i="1"/>
  <c r="H106" i="1"/>
  <c r="H107" i="1"/>
  <c r="H108" i="1"/>
  <c r="H109" i="1"/>
  <c r="H112" i="1"/>
  <c r="H113" i="1"/>
  <c r="H117" i="1"/>
  <c r="H118" i="1"/>
  <c r="H80" i="1"/>
  <c r="H81" i="1"/>
  <c r="H82" i="1"/>
  <c r="H83" i="1"/>
  <c r="H89" i="1"/>
  <c r="H90" i="1"/>
  <c r="H91" i="1"/>
  <c r="H92" i="1"/>
  <c r="H97" i="1"/>
  <c r="H99" i="1"/>
  <c r="H100" i="1"/>
  <c r="H101" i="1"/>
  <c r="H102" i="1"/>
  <c r="H103" i="1"/>
  <c r="H104" i="1"/>
  <c r="H65" i="1"/>
  <c r="H66" i="1"/>
  <c r="H67" i="1"/>
  <c r="H68" i="1"/>
  <c r="H69" i="1"/>
  <c r="H70" i="1"/>
  <c r="H71" i="1"/>
  <c r="H77" i="1"/>
  <c r="H79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3" i="1"/>
  <c r="H54" i="1"/>
  <c r="H55" i="1"/>
  <c r="H56" i="1"/>
  <c r="H57" i="1"/>
  <c r="H58" i="1"/>
  <c r="H13" i="1"/>
  <c r="H14" i="1"/>
  <c r="H22" i="1"/>
  <c r="H23" i="1"/>
  <c r="H26" i="1"/>
  <c r="H27" i="1"/>
  <c r="H28" i="1"/>
  <c r="H29" i="1"/>
  <c r="H31" i="1"/>
  <c r="H32" i="1"/>
  <c r="H33" i="1"/>
  <c r="H12" i="1"/>
  <c r="J110" i="11"/>
  <c r="H105" i="1"/>
  <c r="J25" i="11"/>
  <c r="H98" i="1"/>
  <c r="I110" i="11" l="1"/>
  <c r="K110" i="11" s="1"/>
  <c r="H87" i="1" l="1"/>
  <c r="H23" i="15"/>
  <c r="H22" i="15"/>
  <c r="H6" i="1"/>
  <c r="H7" i="1"/>
  <c r="J195" i="11"/>
  <c r="D195" i="11"/>
  <c r="C195" i="11"/>
  <c r="F192" i="1"/>
  <c r="D192" i="1"/>
  <c r="J192" i="1" l="1"/>
  <c r="I195" i="11" s="1"/>
  <c r="K195" i="11" s="1"/>
  <c r="H192" i="1"/>
  <c r="J325" i="11"/>
  <c r="F325" i="11"/>
  <c r="J323" i="11"/>
  <c r="F323" i="11"/>
  <c r="J320" i="11"/>
  <c r="J313" i="11"/>
  <c r="F313" i="11"/>
  <c r="J311" i="11"/>
  <c r="F311" i="11"/>
  <c r="J309" i="11"/>
  <c r="F309" i="11"/>
  <c r="J308" i="11"/>
  <c r="F308" i="11"/>
  <c r="H35" i="15" l="1"/>
  <c r="I325" i="11" s="1"/>
  <c r="K325" i="11" s="1"/>
  <c r="H30" i="15"/>
  <c r="I320" i="11" s="1"/>
  <c r="K320" i="11" s="1"/>
  <c r="H27" i="15"/>
  <c r="I313" i="11" s="1"/>
  <c r="K313" i="11" s="1"/>
  <c r="H25" i="15"/>
  <c r="I311" i="11" s="1"/>
  <c r="K311" i="11" s="1"/>
  <c r="D22" i="15"/>
  <c r="D23" i="15"/>
  <c r="D24" i="15"/>
  <c r="D25" i="15"/>
  <c r="D27" i="15"/>
  <c r="D30" i="15"/>
  <c r="D35" i="15"/>
  <c r="F35" i="15"/>
  <c r="E35" i="15"/>
  <c r="H33" i="15"/>
  <c r="I323" i="11" s="1"/>
  <c r="K323" i="11" s="1"/>
  <c r="F33" i="15"/>
  <c r="E33" i="15"/>
  <c r="F30" i="15"/>
  <c r="E30" i="15"/>
  <c r="F27" i="15"/>
  <c r="E27" i="15"/>
  <c r="F25" i="15"/>
  <c r="E25" i="15"/>
  <c r="I309" i="11"/>
  <c r="K309" i="11" s="1"/>
  <c r="E23" i="15"/>
  <c r="I308" i="11"/>
  <c r="K308" i="11" s="1"/>
  <c r="E22" i="15"/>
  <c r="H300" i="1"/>
  <c r="H313" i="1"/>
  <c r="H24" i="15"/>
  <c r="H240" i="1"/>
  <c r="H238" i="1"/>
  <c r="H237" i="1"/>
  <c r="H236" i="1"/>
  <c r="H235" i="1"/>
  <c r="J188" i="11" l="1"/>
  <c r="H188" i="1"/>
  <c r="J233" i="11" l="1"/>
  <c r="C233" i="11"/>
  <c r="H209" i="1"/>
  <c r="D209" i="1"/>
  <c r="B209" i="1"/>
  <c r="F140" i="1"/>
  <c r="F138" i="1"/>
  <c r="I233" i="11" l="1"/>
  <c r="K233" i="11" s="1"/>
  <c r="H196" i="1"/>
  <c r="H194" i="1"/>
  <c r="H52" i="1"/>
  <c r="H191" i="1"/>
  <c r="H190" i="1"/>
  <c r="H189" i="1"/>
  <c r="H201" i="1"/>
  <c r="H200" i="1"/>
  <c r="J103" i="11"/>
  <c r="J100" i="1"/>
  <c r="I103" i="11" s="1"/>
  <c r="H85" i="1"/>
  <c r="H84" i="1"/>
  <c r="K103" i="11" l="1"/>
  <c r="H60" i="1" l="1"/>
  <c r="H15" i="1" l="1"/>
  <c r="D85" i="1" l="1"/>
  <c r="J44" i="11" l="1"/>
  <c r="J43" i="11"/>
  <c r="J334" i="11"/>
  <c r="J333" i="11"/>
  <c r="J332" i="11"/>
  <c r="J341" i="11"/>
  <c r="J339" i="11"/>
  <c r="J338" i="11"/>
  <c r="J301" i="1"/>
  <c r="I334" i="11" s="1"/>
  <c r="J300" i="1"/>
  <c r="I333" i="11" s="1"/>
  <c r="J299" i="1"/>
  <c r="I332" i="11" s="1"/>
  <c r="J337" i="11"/>
  <c r="J336" i="11"/>
  <c r="J293" i="1"/>
  <c r="I336" i="11" s="1"/>
  <c r="J294" i="1"/>
  <c r="I337" i="11" s="1"/>
  <c r="H296" i="1"/>
  <c r="H295" i="1"/>
  <c r="J288" i="11"/>
  <c r="J281" i="11"/>
  <c r="J244" i="11"/>
  <c r="J243" i="11"/>
  <c r="E274" i="1"/>
  <c r="B274" i="1"/>
  <c r="D274" i="1"/>
  <c r="E270" i="1"/>
  <c r="D270" i="1"/>
  <c r="B270" i="1"/>
  <c r="D266" i="1"/>
  <c r="B266" i="1"/>
  <c r="E262" i="1"/>
  <c r="D262" i="1"/>
  <c r="D258" i="1"/>
  <c r="E242" i="1"/>
  <c r="E243" i="1"/>
  <c r="D242" i="1"/>
  <c r="D243" i="1"/>
  <c r="B242" i="1"/>
  <c r="E278" i="1"/>
  <c r="E280" i="1"/>
  <c r="D278" i="1"/>
  <c r="D280" i="1"/>
  <c r="J77" i="11"/>
  <c r="E74" i="1"/>
  <c r="D74" i="1"/>
  <c r="C74" i="1"/>
  <c r="B74" i="1"/>
  <c r="J298" i="1" l="1"/>
  <c r="H298" i="1"/>
  <c r="J74" i="1"/>
  <c r="I77" i="11" s="1"/>
  <c r="K77" i="11" s="1"/>
  <c r="H74" i="1"/>
  <c r="I288" i="11"/>
  <c r="K288" i="11" s="1"/>
  <c r="I281" i="11"/>
  <c r="K281" i="11" s="1"/>
  <c r="I279" i="11"/>
  <c r="K279" i="11" s="1"/>
  <c r="I275" i="11"/>
  <c r="K275" i="11" s="1"/>
  <c r="I271" i="11"/>
  <c r="K271" i="11" s="1"/>
  <c r="I267" i="11"/>
  <c r="K267" i="11" s="1"/>
  <c r="I263" i="11"/>
  <c r="K263" i="11" s="1"/>
  <c r="I259" i="11"/>
  <c r="K259" i="11" s="1"/>
  <c r="I244" i="11"/>
  <c r="K244" i="11" s="1"/>
  <c r="H242" i="1"/>
  <c r="J291" i="11" l="1"/>
  <c r="J290" i="11"/>
  <c r="J289" i="11"/>
  <c r="J245" i="11"/>
  <c r="C307" i="11"/>
  <c r="J209" i="11"/>
  <c r="J208" i="11"/>
  <c r="J207" i="11"/>
  <c r="J206" i="11"/>
  <c r="J205" i="11"/>
  <c r="J229" i="11"/>
  <c r="J68" i="11"/>
  <c r="J16" i="11"/>
  <c r="J65" i="11"/>
  <c r="J64" i="11"/>
  <c r="J63" i="11"/>
  <c r="I65" i="11" l="1"/>
  <c r="K65" i="11" s="1"/>
  <c r="H63" i="1"/>
  <c r="J62" i="1"/>
  <c r="H62" i="1"/>
  <c r="J61" i="1"/>
  <c r="H61" i="1"/>
  <c r="J63" i="1"/>
  <c r="I64" i="11"/>
  <c r="K64" i="11" s="1"/>
  <c r="I63" i="11"/>
  <c r="K63" i="11" s="1"/>
  <c r="G288" i="1" l="1"/>
  <c r="G289" i="1"/>
  <c r="G290" i="1"/>
  <c r="E288" i="1"/>
  <c r="E289" i="1"/>
  <c r="E290" i="1"/>
  <c r="E272" i="1"/>
  <c r="E276" i="1"/>
  <c r="E260" i="1"/>
  <c r="E264" i="1"/>
  <c r="E244" i="1"/>
  <c r="D250" i="1"/>
  <c r="D252" i="1"/>
  <c r="D254" i="1"/>
  <c r="D256" i="1"/>
  <c r="D260" i="1"/>
  <c r="D264" i="1"/>
  <c r="D268" i="1"/>
  <c r="D272" i="1"/>
  <c r="D276" i="1"/>
  <c r="D288" i="1"/>
  <c r="D289" i="1"/>
  <c r="D290" i="1"/>
  <c r="D244" i="1"/>
  <c r="D246" i="1"/>
  <c r="D248" i="1"/>
  <c r="B260" i="1"/>
  <c r="B264" i="1"/>
  <c r="B268" i="1"/>
  <c r="B272" i="1"/>
  <c r="B276" i="1"/>
  <c r="B288" i="1"/>
  <c r="B289" i="1"/>
  <c r="B290" i="1"/>
  <c r="B244" i="1"/>
  <c r="J62" i="11"/>
  <c r="J60" i="1"/>
  <c r="I62" i="11" s="1"/>
  <c r="J205" i="1" l="1"/>
  <c r="I229" i="11" s="1"/>
  <c r="K229" i="11" s="1"/>
  <c r="H205" i="1"/>
  <c r="I291" i="11"/>
  <c r="K291" i="11" s="1"/>
  <c r="H290" i="1"/>
  <c r="I290" i="11"/>
  <c r="K290" i="11" s="1"/>
  <c r="H289" i="1"/>
  <c r="I289" i="11"/>
  <c r="K289" i="11" s="1"/>
  <c r="H288" i="1"/>
  <c r="I277" i="11"/>
  <c r="K277" i="11" s="1"/>
  <c r="I273" i="11"/>
  <c r="K273" i="11" s="1"/>
  <c r="I269" i="11"/>
  <c r="K269" i="11" s="1"/>
  <c r="I265" i="11"/>
  <c r="K265" i="11" s="1"/>
  <c r="I261" i="11"/>
  <c r="K261" i="11" s="1"/>
  <c r="I257" i="11"/>
  <c r="K257" i="11" s="1"/>
  <c r="I255" i="11"/>
  <c r="K255" i="11" s="1"/>
  <c r="I253" i="11"/>
  <c r="K253" i="11" s="1"/>
  <c r="I251" i="11"/>
  <c r="K251" i="11" s="1"/>
  <c r="I249" i="11"/>
  <c r="K249" i="11" s="1"/>
  <c r="I247" i="11"/>
  <c r="K247" i="11" s="1"/>
  <c r="I245" i="11"/>
  <c r="K245" i="11" s="1"/>
  <c r="K62" i="11"/>
  <c r="H212" i="1" l="1"/>
  <c r="J216" i="1" l="1"/>
  <c r="I209" i="11" s="1"/>
  <c r="K209" i="11" s="1"/>
  <c r="H216" i="1"/>
  <c r="J215" i="1"/>
  <c r="I208" i="11" s="1"/>
  <c r="K208" i="11" s="1"/>
  <c r="H215" i="1"/>
  <c r="J214" i="1"/>
  <c r="I207" i="11" s="1"/>
  <c r="K207" i="11" s="1"/>
  <c r="H214" i="1"/>
  <c r="J213" i="1"/>
  <c r="I206" i="11" s="1"/>
  <c r="K206" i="11" s="1"/>
  <c r="H213" i="1"/>
  <c r="J349" i="11"/>
  <c r="J350" i="11"/>
  <c r="J310" i="1"/>
  <c r="I349" i="11" s="1"/>
  <c r="J311" i="1"/>
  <c r="I350" i="11" s="1"/>
  <c r="J352" i="11"/>
  <c r="J313" i="1"/>
  <c r="I352" i="11" s="1"/>
  <c r="K350" i="11" l="1"/>
  <c r="K349" i="11"/>
  <c r="K352" i="11"/>
  <c r="J15" i="11" l="1"/>
  <c r="J101" i="11" l="1"/>
  <c r="J99" i="11"/>
  <c r="J95" i="1" l="1"/>
  <c r="I101" i="11" s="1"/>
  <c r="K101" i="11" s="1"/>
  <c r="H95" i="1"/>
  <c r="J93" i="1"/>
  <c r="I99" i="11" s="1"/>
  <c r="K99" i="11" s="1"/>
  <c r="H93" i="1"/>
  <c r="J108" i="11"/>
  <c r="J3" i="14" l="1"/>
  <c r="J9" i="14" l="1"/>
  <c r="I356" i="11" s="1"/>
  <c r="K356" i="11" s="1"/>
  <c r="J6" i="14"/>
  <c r="I7" i="14"/>
  <c r="I2" i="13"/>
  <c r="J218" i="11"/>
  <c r="J219" i="11"/>
  <c r="J226" i="1"/>
  <c r="I219" i="11" s="1"/>
  <c r="G226" i="1"/>
  <c r="J225" i="1"/>
  <c r="I218" i="11" s="1"/>
  <c r="G225" i="1"/>
  <c r="I363" i="13" l="1"/>
  <c r="I19" i="13"/>
  <c r="J17" i="1" s="1"/>
  <c r="I330" i="13"/>
  <c r="I70" i="13"/>
  <c r="I74" i="13"/>
  <c r="I71" i="13"/>
  <c r="I72" i="13"/>
  <c r="I73" i="13"/>
  <c r="I323" i="13"/>
  <c r="I324" i="13"/>
  <c r="I325" i="13"/>
  <c r="I320" i="13"/>
  <c r="I321" i="13"/>
  <c r="I322" i="13"/>
  <c r="I319" i="13"/>
  <c r="I17" i="13"/>
  <c r="I23" i="13"/>
  <c r="J21" i="1" s="1"/>
  <c r="I23" i="11" s="1"/>
  <c r="K23" i="11" s="1"/>
  <c r="I242" i="13"/>
  <c r="J204" i="1" s="1"/>
  <c r="I228" i="11" s="1"/>
  <c r="K228" i="11" s="1"/>
  <c r="I178" i="13"/>
  <c r="I179" i="13"/>
  <c r="I279" i="13"/>
  <c r="I126" i="13"/>
  <c r="I369" i="13"/>
  <c r="I368" i="13"/>
  <c r="I232" i="13"/>
  <c r="I215" i="13"/>
  <c r="I216" i="13"/>
  <c r="I326" i="13"/>
  <c r="I316" i="13"/>
  <c r="I318" i="13"/>
  <c r="I308" i="13"/>
  <c r="I312" i="13"/>
  <c r="I296" i="13"/>
  <c r="I304" i="13"/>
  <c r="I300" i="13"/>
  <c r="I94" i="13"/>
  <c r="I282" i="13"/>
  <c r="I281" i="13"/>
  <c r="I78" i="13"/>
  <c r="I76" i="13"/>
  <c r="I77" i="13"/>
  <c r="I243" i="13"/>
  <c r="I283" i="13"/>
  <c r="I290" i="13"/>
  <c r="I302" i="13"/>
  <c r="I327" i="13"/>
  <c r="I298" i="13"/>
  <c r="I284" i="13"/>
  <c r="I292" i="13"/>
  <c r="I306" i="13"/>
  <c r="I328" i="13"/>
  <c r="I314" i="13"/>
  <c r="I286" i="13"/>
  <c r="I294" i="13"/>
  <c r="I310" i="13"/>
  <c r="I329" i="13"/>
  <c r="I288" i="13"/>
  <c r="I75" i="13"/>
  <c r="I80" i="13"/>
  <c r="I68" i="11" s="1"/>
  <c r="K68" i="11" s="1"/>
  <c r="I252" i="13"/>
  <c r="I205" i="11" s="1"/>
  <c r="K205" i="11" s="1"/>
  <c r="I255" i="13"/>
  <c r="I256" i="13"/>
  <c r="I254" i="13"/>
  <c r="I253" i="13"/>
  <c r="I125" i="13"/>
  <c r="I127" i="13"/>
  <c r="K218" i="11"/>
  <c r="K219" i="11"/>
  <c r="I19" i="11" l="1"/>
  <c r="H157" i="1"/>
  <c r="H158" i="1"/>
  <c r="H159" i="1"/>
  <c r="H160" i="1"/>
  <c r="J170" i="11"/>
  <c r="J171" i="11"/>
  <c r="J172" i="11"/>
  <c r="H187" i="1" l="1"/>
  <c r="H186" i="1"/>
  <c r="H185" i="1"/>
  <c r="H181" i="1"/>
  <c r="H180" i="1"/>
  <c r="H179" i="1"/>
  <c r="E137" i="1"/>
  <c r="J183" i="1" l="1"/>
  <c r="H183" i="1"/>
  <c r="J184" i="1"/>
  <c r="H184" i="1"/>
  <c r="J182" i="1"/>
  <c r="H182" i="1"/>
  <c r="J169" i="1" l="1"/>
  <c r="I172" i="11" s="1"/>
  <c r="K172" i="11" s="1"/>
  <c r="H169" i="1"/>
  <c r="J168" i="1"/>
  <c r="I171" i="11" s="1"/>
  <c r="K171" i="11" s="1"/>
  <c r="H168" i="1"/>
  <c r="J167" i="1"/>
  <c r="I170" i="11" s="1"/>
  <c r="K170" i="11" s="1"/>
  <c r="H167" i="1"/>
  <c r="J87" i="1"/>
  <c r="J176" i="11" l="1"/>
  <c r="J177" i="11"/>
  <c r="J174" i="1"/>
  <c r="I177" i="11" s="1"/>
  <c r="J189" i="11"/>
  <c r="J190" i="11"/>
  <c r="J191" i="11"/>
  <c r="J173" i="1" l="1"/>
  <c r="I176" i="11" s="1"/>
  <c r="K176" i="11" s="1"/>
  <c r="H173" i="1"/>
  <c r="K177" i="11"/>
  <c r="J321" i="1" l="1"/>
  <c r="J343" i="11"/>
  <c r="J304" i="1"/>
  <c r="I343" i="11" s="1"/>
  <c r="H321" i="1" l="1"/>
  <c r="K337" i="11"/>
  <c r="K343" i="11"/>
  <c r="K334" i="11" l="1"/>
  <c r="I341" i="11"/>
  <c r="K341" i="11" s="1"/>
  <c r="J348" i="11"/>
  <c r="C348" i="11"/>
  <c r="D309" i="1"/>
  <c r="J309" i="1" l="1"/>
  <c r="I348" i="11" s="1"/>
  <c r="K348" i="11" s="1"/>
  <c r="H309" i="1"/>
  <c r="J345" i="11" l="1"/>
  <c r="J306" i="1" l="1"/>
  <c r="I345" i="11" s="1"/>
  <c r="K345" i="11" s="1"/>
  <c r="H306" i="1"/>
  <c r="J13" i="1"/>
  <c r="I15" i="11" s="1"/>
  <c r="K15" i="11" s="1"/>
  <c r="J14" i="1" l="1"/>
  <c r="I16" i="11" s="1"/>
  <c r="K16" i="11" s="1"/>
  <c r="E14" i="1"/>
  <c r="J181" i="11"/>
  <c r="J180" i="11"/>
  <c r="J177" i="1" l="1"/>
  <c r="I180" i="11" s="1"/>
  <c r="K180" i="11" s="1"/>
  <c r="H177" i="1"/>
  <c r="J178" i="1"/>
  <c r="I181" i="11" s="1"/>
  <c r="K181" i="11" s="1"/>
  <c r="H178" i="1"/>
  <c r="J347" i="11" l="1"/>
  <c r="J204" i="11"/>
  <c r="J201" i="1"/>
  <c r="I204" i="11" s="1"/>
  <c r="J308" i="1" l="1"/>
  <c r="I347" i="11" s="1"/>
  <c r="K347" i="11" s="1"/>
  <c r="H308" i="1"/>
  <c r="K204" i="11"/>
  <c r="J109" i="11"/>
  <c r="J87" i="11" l="1"/>
  <c r="J88" i="11"/>
  <c r="D87" i="11"/>
  <c r="D88" i="11"/>
  <c r="J84" i="1"/>
  <c r="I87" i="11" s="1"/>
  <c r="J85" i="1"/>
  <c r="I88" i="11" s="1"/>
  <c r="E84" i="1"/>
  <c r="E85" i="1"/>
  <c r="C84" i="1"/>
  <c r="C85" i="1"/>
  <c r="B84" i="1"/>
  <c r="B85" i="1"/>
  <c r="K88" i="11" l="1"/>
  <c r="K87" i="11"/>
  <c r="J200" i="11"/>
  <c r="J61" i="11"/>
  <c r="I61" i="11"/>
  <c r="K61" i="11" l="1"/>
  <c r="B19" i="1"/>
  <c r="J14" i="11"/>
  <c r="J17" i="11"/>
  <c r="E12" i="1"/>
  <c r="J12" i="1" l="1"/>
  <c r="I14" i="11" s="1"/>
  <c r="F194" i="1" l="1"/>
  <c r="J199" i="11"/>
  <c r="J197" i="11"/>
  <c r="J196" i="1"/>
  <c r="I199" i="11" s="1"/>
  <c r="J194" i="1"/>
  <c r="I197" i="11" s="1"/>
  <c r="F196" i="1"/>
  <c r="E235" i="13"/>
  <c r="E193" i="1"/>
  <c r="J37" i="11"/>
  <c r="K199" i="11" l="1"/>
  <c r="K197" i="11"/>
  <c r="J107" i="11" l="1"/>
  <c r="J35" i="1"/>
  <c r="I37" i="11" s="1"/>
  <c r="K37" i="11" s="1"/>
  <c r="E13" i="1" l="1"/>
  <c r="F15" i="1"/>
  <c r="F16" i="1"/>
  <c r="F17" i="1"/>
  <c r="F18" i="1"/>
  <c r="I100" i="13" l="1"/>
  <c r="J95" i="11" l="1"/>
  <c r="J89" i="1"/>
  <c r="I95" i="11" s="1"/>
  <c r="G89" i="1"/>
  <c r="F89" i="1"/>
  <c r="E89" i="1"/>
  <c r="D89" i="1"/>
  <c r="K95" i="11" l="1"/>
  <c r="F217" i="1"/>
  <c r="J27" i="11"/>
  <c r="J26" i="11"/>
  <c r="D26" i="11"/>
  <c r="D27" i="11"/>
  <c r="H24" i="1"/>
  <c r="H25" i="1"/>
  <c r="J201" i="11"/>
  <c r="D201" i="11"/>
  <c r="E238" i="13"/>
  <c r="C238" i="13"/>
  <c r="J157" i="11"/>
  <c r="D157" i="11"/>
  <c r="J198" i="1" l="1"/>
  <c r="I201" i="11" s="1"/>
  <c r="K201" i="11" s="1"/>
  <c r="H198" i="1"/>
  <c r="E152" i="1" l="1"/>
  <c r="G24" i="1"/>
  <c r="G25" i="1"/>
  <c r="J82" i="11" l="1"/>
  <c r="D82" i="11"/>
  <c r="J79" i="1"/>
  <c r="I82" i="11" s="1"/>
  <c r="E79" i="1"/>
  <c r="B79" i="1"/>
  <c r="J86" i="11"/>
  <c r="D86" i="11"/>
  <c r="I104" i="13"/>
  <c r="I86" i="11" s="1"/>
  <c r="E83" i="1"/>
  <c r="D83" i="1"/>
  <c r="C86" i="11" s="1"/>
  <c r="C83" i="1"/>
  <c r="B83" i="1"/>
  <c r="K86" i="11" l="1"/>
  <c r="K82" i="11"/>
  <c r="J24" i="11"/>
  <c r="D24" i="11"/>
  <c r="D25" i="11"/>
  <c r="G22" i="1"/>
  <c r="G23" i="1"/>
  <c r="F22" i="1"/>
  <c r="F23" i="1"/>
  <c r="E22" i="1"/>
  <c r="E23" i="1"/>
  <c r="D22" i="1"/>
  <c r="D23" i="1"/>
  <c r="C22" i="1"/>
  <c r="C23" i="1"/>
  <c r="B22" i="1"/>
  <c r="B23" i="1"/>
  <c r="J155" i="11" l="1"/>
  <c r="J156" i="11"/>
  <c r="D155" i="11"/>
  <c r="D156" i="11"/>
  <c r="F153" i="1"/>
  <c r="F152" i="1"/>
  <c r="E153" i="1"/>
  <c r="D152" i="1"/>
  <c r="D153" i="1"/>
  <c r="C153" i="1"/>
  <c r="C152" i="1"/>
  <c r="B153" i="1"/>
  <c r="B152" i="1"/>
  <c r="I66" i="13" l="1"/>
  <c r="J127" i="11" l="1"/>
  <c r="J79" i="11"/>
  <c r="J80" i="11" l="1"/>
  <c r="D146" i="11"/>
  <c r="H362" i="13"/>
  <c r="H358" i="13"/>
  <c r="I314" i="1" s="1"/>
  <c r="C415" i="13"/>
  <c r="I316" i="1" l="1"/>
  <c r="H316" i="1" s="1"/>
  <c r="H314" i="1"/>
  <c r="J146" i="11"/>
  <c r="J106" i="1"/>
  <c r="I146" i="11" s="1"/>
  <c r="F106" i="1"/>
  <c r="E106" i="1"/>
  <c r="D106" i="1"/>
  <c r="C106" i="1"/>
  <c r="B106" i="1"/>
  <c r="K146" i="11" l="1"/>
  <c r="H86" i="1"/>
  <c r="J81" i="11" l="1"/>
  <c r="D81" i="11"/>
  <c r="J22" i="11"/>
  <c r="D22" i="11"/>
  <c r="J21" i="11"/>
  <c r="D21" i="11"/>
  <c r="H20" i="1" l="1"/>
  <c r="G20" i="1"/>
  <c r="F20" i="1"/>
  <c r="E20" i="1"/>
  <c r="D20" i="1"/>
  <c r="C20" i="1"/>
  <c r="B20" i="1"/>
  <c r="F77" i="1"/>
  <c r="F78" i="1"/>
  <c r="J77" i="1"/>
  <c r="I80" i="11" s="1"/>
  <c r="K80" i="11" s="1"/>
  <c r="E77" i="1"/>
  <c r="D80" i="11" s="1"/>
  <c r="C77" i="1"/>
  <c r="B77" i="1"/>
  <c r="B78" i="1"/>
  <c r="E78" i="1"/>
  <c r="C78" i="1"/>
  <c r="I97" i="13"/>
  <c r="I98" i="13"/>
  <c r="I99" i="13"/>
  <c r="J78" i="1" l="1"/>
  <c r="I81" i="11" s="1"/>
  <c r="K81" i="11" s="1"/>
  <c r="H78" i="1"/>
  <c r="H19" i="1"/>
  <c r="G19" i="1"/>
  <c r="F19" i="1"/>
  <c r="E19" i="1"/>
  <c r="D19" i="1"/>
  <c r="C19" i="1"/>
  <c r="J18" i="11"/>
  <c r="D18" i="11"/>
  <c r="H16" i="1"/>
  <c r="G16" i="1"/>
  <c r="E16" i="1"/>
  <c r="D16" i="1"/>
  <c r="C16" i="1"/>
  <c r="B16" i="1"/>
  <c r="F76" i="1" l="1"/>
  <c r="E76" i="1"/>
  <c r="D76" i="1"/>
  <c r="C76" i="1"/>
  <c r="B76" i="1"/>
  <c r="I96" i="13"/>
  <c r="J47" i="11"/>
  <c r="J48" i="11"/>
  <c r="J49" i="11"/>
  <c r="J45" i="1"/>
  <c r="I47" i="11" s="1"/>
  <c r="J46" i="1"/>
  <c r="I48" i="11" s="1"/>
  <c r="J47" i="1"/>
  <c r="I49" i="11" s="1"/>
  <c r="E47" i="1"/>
  <c r="D49" i="11" s="1"/>
  <c r="E46" i="1"/>
  <c r="D48" i="11" s="1"/>
  <c r="E45" i="1"/>
  <c r="D47" i="11" s="1"/>
  <c r="D47" i="1"/>
  <c r="C49" i="11" s="1"/>
  <c r="D46" i="1"/>
  <c r="C48" i="11" s="1"/>
  <c r="D45" i="1"/>
  <c r="C47" i="11" s="1"/>
  <c r="C47" i="1"/>
  <c r="C46" i="1"/>
  <c r="C45" i="1"/>
  <c r="B47" i="1"/>
  <c r="B49" i="11" s="1"/>
  <c r="B46" i="1"/>
  <c r="B48" i="11" s="1"/>
  <c r="B45" i="1"/>
  <c r="B47" i="11" s="1"/>
  <c r="J45" i="11"/>
  <c r="J46" i="11"/>
  <c r="D44" i="11"/>
  <c r="D45" i="11"/>
  <c r="D46" i="11"/>
  <c r="C46" i="11"/>
  <c r="C45" i="11"/>
  <c r="C44" i="11"/>
  <c r="J42" i="1"/>
  <c r="I44" i="11" s="1"/>
  <c r="J43" i="1"/>
  <c r="I45" i="11" s="1"/>
  <c r="J44" i="1"/>
  <c r="I46" i="11" s="1"/>
  <c r="E44" i="1"/>
  <c r="E43" i="1"/>
  <c r="E42" i="1"/>
  <c r="D44" i="1"/>
  <c r="D43" i="1"/>
  <c r="D42" i="1"/>
  <c r="C44" i="1"/>
  <c r="C43" i="1"/>
  <c r="C42" i="1"/>
  <c r="B44" i="1"/>
  <c r="B46" i="11" s="1"/>
  <c r="B43" i="1"/>
  <c r="B45" i="11" s="1"/>
  <c r="B42" i="1"/>
  <c r="B44" i="11" s="1"/>
  <c r="J41" i="11"/>
  <c r="J42" i="11"/>
  <c r="D43" i="11"/>
  <c r="D42" i="11"/>
  <c r="D41" i="11"/>
  <c r="C43" i="11"/>
  <c r="C42" i="11"/>
  <c r="B43" i="11"/>
  <c r="B42" i="11"/>
  <c r="J39" i="1"/>
  <c r="I41" i="11" s="1"/>
  <c r="J40" i="1"/>
  <c r="I42" i="11" s="1"/>
  <c r="J41" i="1"/>
  <c r="I43" i="11" s="1"/>
  <c r="E41" i="1"/>
  <c r="E40" i="1"/>
  <c r="E39" i="1"/>
  <c r="D41" i="1"/>
  <c r="D40" i="1"/>
  <c r="D39" i="1"/>
  <c r="C41" i="11" s="1"/>
  <c r="C41" i="1"/>
  <c r="C40" i="1"/>
  <c r="C39" i="1"/>
  <c r="B41" i="1"/>
  <c r="B40" i="1"/>
  <c r="B39" i="1"/>
  <c r="J19" i="11"/>
  <c r="J20" i="11"/>
  <c r="H18" i="1"/>
  <c r="G18" i="1"/>
  <c r="E18" i="1"/>
  <c r="D20" i="11" s="1"/>
  <c r="D18" i="1"/>
  <c r="C20" i="11" s="1"/>
  <c r="C18" i="1"/>
  <c r="B18" i="1"/>
  <c r="B20" i="11" s="1"/>
  <c r="H17" i="1"/>
  <c r="G17" i="1"/>
  <c r="E17" i="1"/>
  <c r="D19" i="11" s="1"/>
  <c r="D17" i="1"/>
  <c r="C19" i="11" s="1"/>
  <c r="C17" i="1"/>
  <c r="B17" i="1"/>
  <c r="B19" i="11" s="1"/>
  <c r="C14" i="11"/>
  <c r="B14" i="11"/>
  <c r="G15" i="1"/>
  <c r="E15" i="1"/>
  <c r="D15" i="1"/>
  <c r="C15" i="1"/>
  <c r="B15" i="1"/>
  <c r="J123" i="11"/>
  <c r="J143" i="11"/>
  <c r="J139" i="11"/>
  <c r="J135" i="11"/>
  <c r="J131" i="11"/>
  <c r="J122" i="11"/>
  <c r="J116" i="11"/>
  <c r="J115" i="11"/>
  <c r="J149" i="11"/>
  <c r="J148" i="11"/>
  <c r="J142" i="11"/>
  <c r="J141" i="11"/>
  <c r="J140" i="11"/>
  <c r="J138" i="11"/>
  <c r="J137" i="11"/>
  <c r="J136" i="11"/>
  <c r="J134" i="11"/>
  <c r="J133" i="11"/>
  <c r="J132" i="11"/>
  <c r="J130" i="11"/>
  <c r="J129" i="11"/>
  <c r="J128" i="11"/>
  <c r="J126" i="11"/>
  <c r="J125" i="11"/>
  <c r="J124" i="11"/>
  <c r="J121" i="11"/>
  <c r="J120" i="11"/>
  <c r="J119" i="11"/>
  <c r="J118" i="11"/>
  <c r="J117" i="11"/>
  <c r="J114" i="11"/>
  <c r="J113" i="11"/>
  <c r="J112" i="11"/>
  <c r="J111" i="11"/>
  <c r="J147" i="11"/>
  <c r="J107" i="1"/>
  <c r="I147" i="11" s="1"/>
  <c r="J230" i="11"/>
  <c r="J231" i="11"/>
  <c r="J129" i="1"/>
  <c r="I136" i="11" s="1"/>
  <c r="J108" i="1"/>
  <c r="I111" i="11" s="1"/>
  <c r="J227" i="11"/>
  <c r="J226" i="11"/>
  <c r="J225" i="11"/>
  <c r="B193" i="1"/>
  <c r="F219" i="1"/>
  <c r="F224" i="1"/>
  <c r="F223" i="1"/>
  <c r="F222" i="1"/>
  <c r="F221" i="1"/>
  <c r="F220" i="1"/>
  <c r="F218" i="1"/>
  <c r="B218" i="1"/>
  <c r="B217" i="1"/>
  <c r="J220" i="11"/>
  <c r="C220" i="11"/>
  <c r="B220" i="11"/>
  <c r="I220" i="11"/>
  <c r="F228" i="1"/>
  <c r="E228" i="1"/>
  <c r="D220" i="11" s="1"/>
  <c r="D228" i="1"/>
  <c r="C228" i="1"/>
  <c r="B228" i="1"/>
  <c r="E271" i="13"/>
  <c r="I369" i="11"/>
  <c r="H367" i="13"/>
  <c r="C235" i="13"/>
  <c r="C198" i="11" s="1"/>
  <c r="J229" i="1"/>
  <c r="I221" i="11" s="1"/>
  <c r="J224" i="11"/>
  <c r="J223" i="11"/>
  <c r="J222" i="11"/>
  <c r="J221" i="11"/>
  <c r="J217" i="11"/>
  <c r="J216" i="11"/>
  <c r="J215" i="11"/>
  <c r="J214" i="11"/>
  <c r="J211" i="11"/>
  <c r="J213" i="11"/>
  <c r="J212" i="11"/>
  <c r="J210" i="11"/>
  <c r="J218" i="1"/>
  <c r="I212" i="11" s="1"/>
  <c r="J221" i="1"/>
  <c r="I213" i="11" s="1"/>
  <c r="J219" i="1"/>
  <c r="I214" i="11" s="1"/>
  <c r="J222" i="1"/>
  <c r="I215" i="11" s="1"/>
  <c r="J223" i="1"/>
  <c r="I216" i="11" s="1"/>
  <c r="J224" i="1"/>
  <c r="I217" i="11" s="1"/>
  <c r="G218" i="1"/>
  <c r="G221" i="1"/>
  <c r="G219" i="1"/>
  <c r="G222" i="1"/>
  <c r="G223" i="1"/>
  <c r="G224" i="1"/>
  <c r="E218" i="1"/>
  <c r="D212" i="11" s="1"/>
  <c r="E221" i="1"/>
  <c r="D213" i="11" s="1"/>
  <c r="E219" i="1"/>
  <c r="D214" i="11" s="1"/>
  <c r="E222" i="1"/>
  <c r="D215" i="11" s="1"/>
  <c r="E223" i="1"/>
  <c r="D216" i="11" s="1"/>
  <c r="E224" i="1"/>
  <c r="D217" i="11" s="1"/>
  <c r="D218" i="1"/>
  <c r="C212" i="11" s="1"/>
  <c r="D221" i="1"/>
  <c r="C213" i="11" s="1"/>
  <c r="D219" i="1"/>
  <c r="C214" i="11" s="1"/>
  <c r="D222" i="1"/>
  <c r="C215" i="11" s="1"/>
  <c r="D223" i="1"/>
  <c r="C216" i="11" s="1"/>
  <c r="D224" i="1"/>
  <c r="C217" i="11" s="1"/>
  <c r="C218" i="1"/>
  <c r="C221" i="1"/>
  <c r="C219" i="1"/>
  <c r="C222" i="1"/>
  <c r="C223" i="1"/>
  <c r="C224" i="1"/>
  <c r="B224" i="1"/>
  <c r="B219" i="1"/>
  <c r="B222" i="1"/>
  <c r="B223" i="1"/>
  <c r="B221" i="1"/>
  <c r="J220" i="1"/>
  <c r="I211" i="11" s="1"/>
  <c r="G220" i="1"/>
  <c r="E220" i="1"/>
  <c r="D211" i="11" s="1"/>
  <c r="D220" i="1"/>
  <c r="C211" i="11" s="1"/>
  <c r="C220" i="1"/>
  <c r="B220" i="1"/>
  <c r="D210" i="11"/>
  <c r="G217" i="1"/>
  <c r="J217" i="1"/>
  <c r="I210" i="11" s="1"/>
  <c r="E217" i="1"/>
  <c r="C217" i="1"/>
  <c r="D217" i="1"/>
  <c r="C210" i="11" s="1"/>
  <c r="A272" i="13"/>
  <c r="J196" i="11"/>
  <c r="F193" i="1"/>
  <c r="D196" i="11"/>
  <c r="D193" i="1"/>
  <c r="C196" i="11" s="1"/>
  <c r="C193" i="1"/>
  <c r="J238" i="11"/>
  <c r="J239" i="11"/>
  <c r="J240" i="11"/>
  <c r="J242" i="11"/>
  <c r="D238" i="11"/>
  <c r="D239" i="11"/>
  <c r="D240" i="11"/>
  <c r="D242" i="11"/>
  <c r="C242" i="11"/>
  <c r="C240" i="11"/>
  <c r="C239" i="11"/>
  <c r="C238" i="11"/>
  <c r="B242" i="11"/>
  <c r="B240" i="11"/>
  <c r="B239" i="11"/>
  <c r="B238" i="11"/>
  <c r="I238" i="11"/>
  <c r="I239" i="11"/>
  <c r="I240" i="11"/>
  <c r="I242" i="11"/>
  <c r="G236" i="1"/>
  <c r="G237" i="1"/>
  <c r="G238" i="1"/>
  <c r="G240" i="1"/>
  <c r="F240" i="1"/>
  <c r="F236" i="1"/>
  <c r="F237" i="1"/>
  <c r="F238" i="1"/>
  <c r="E238" i="1"/>
  <c r="E240" i="1"/>
  <c r="E237" i="1"/>
  <c r="E236" i="1"/>
  <c r="D240" i="1"/>
  <c r="D238" i="1"/>
  <c r="D237" i="1"/>
  <c r="D236" i="1"/>
  <c r="C238" i="1"/>
  <c r="C237" i="1"/>
  <c r="C236" i="1"/>
  <c r="B240" i="1"/>
  <c r="B238" i="1"/>
  <c r="B237" i="1"/>
  <c r="B236" i="1"/>
  <c r="E233" i="1"/>
  <c r="E232" i="1"/>
  <c r="E231" i="1"/>
  <c r="E230" i="1"/>
  <c r="E229" i="1"/>
  <c r="E269" i="13"/>
  <c r="D237" i="11"/>
  <c r="C237" i="11"/>
  <c r="B237" i="11"/>
  <c r="J236" i="11"/>
  <c r="K236" i="11" s="1"/>
  <c r="J237" i="11"/>
  <c r="I237" i="11"/>
  <c r="G235" i="1"/>
  <c r="F235" i="1"/>
  <c r="E235" i="1"/>
  <c r="D235" i="1"/>
  <c r="C235" i="1"/>
  <c r="B235" i="1"/>
  <c r="J355" i="11"/>
  <c r="E8" i="14"/>
  <c r="D355" i="11" s="1"/>
  <c r="C355" i="11"/>
  <c r="D148" i="11"/>
  <c r="C148" i="11"/>
  <c r="E135" i="1"/>
  <c r="J135" i="1"/>
  <c r="I148" i="11" s="1"/>
  <c r="D135" i="1"/>
  <c r="C135" i="1"/>
  <c r="D123" i="11"/>
  <c r="D122" i="11"/>
  <c r="C123" i="11"/>
  <c r="C122" i="11"/>
  <c r="F139" i="1"/>
  <c r="E140" i="1"/>
  <c r="E139" i="1"/>
  <c r="D140" i="1"/>
  <c r="D139" i="1"/>
  <c r="C140" i="1"/>
  <c r="C139" i="1"/>
  <c r="J139" i="1"/>
  <c r="I122" i="11" s="1"/>
  <c r="J140" i="1"/>
  <c r="I123" i="11" s="1"/>
  <c r="B139" i="1"/>
  <c r="D116" i="11"/>
  <c r="C116" i="11"/>
  <c r="J138" i="1"/>
  <c r="I116" i="11" s="1"/>
  <c r="G138" i="1"/>
  <c r="E138" i="1"/>
  <c r="D138" i="1"/>
  <c r="C138" i="1"/>
  <c r="D115" i="11"/>
  <c r="C115" i="11"/>
  <c r="J137" i="1"/>
  <c r="I115" i="11" s="1"/>
  <c r="G137" i="1"/>
  <c r="F137" i="1"/>
  <c r="D137" i="1"/>
  <c r="C137" i="1"/>
  <c r="B137" i="1"/>
  <c r="E21" i="15"/>
  <c r="J330" i="11"/>
  <c r="J331" i="11"/>
  <c r="F330" i="11"/>
  <c r="F331" i="11"/>
  <c r="D330" i="11"/>
  <c r="D331" i="11"/>
  <c r="C331" i="11"/>
  <c r="H40" i="15"/>
  <c r="H41" i="15"/>
  <c r="F40" i="15"/>
  <c r="F41" i="15"/>
  <c r="E40" i="15"/>
  <c r="E41" i="15"/>
  <c r="D40" i="15"/>
  <c r="D41" i="15"/>
  <c r="C41" i="15"/>
  <c r="C40" i="15"/>
  <c r="C330" i="11" s="1"/>
  <c r="B41" i="15"/>
  <c r="B40" i="15"/>
  <c r="J329" i="11"/>
  <c r="F329" i="11"/>
  <c r="D329" i="11"/>
  <c r="C329" i="11"/>
  <c r="H39" i="15"/>
  <c r="F39" i="15"/>
  <c r="E39" i="15"/>
  <c r="D39" i="15"/>
  <c r="C39" i="15"/>
  <c r="B39" i="15"/>
  <c r="J328" i="11"/>
  <c r="F328" i="11"/>
  <c r="D328" i="11"/>
  <c r="C328" i="11"/>
  <c r="H38" i="15"/>
  <c r="F38" i="15"/>
  <c r="E38" i="15"/>
  <c r="D38" i="15"/>
  <c r="C38" i="15"/>
  <c r="B38" i="15"/>
  <c r="J327" i="11"/>
  <c r="I327" i="11"/>
  <c r="F327" i="11"/>
  <c r="D327" i="11"/>
  <c r="C327" i="11"/>
  <c r="H37" i="15"/>
  <c r="F37" i="15"/>
  <c r="E37" i="15"/>
  <c r="D37" i="15"/>
  <c r="C37" i="15"/>
  <c r="B37" i="15"/>
  <c r="D326" i="11"/>
  <c r="J326" i="11"/>
  <c r="F326" i="11"/>
  <c r="C326" i="11"/>
  <c r="H36" i="15"/>
  <c r="F36" i="15"/>
  <c r="E36" i="15"/>
  <c r="D36" i="15"/>
  <c r="C36" i="15"/>
  <c r="B36" i="15"/>
  <c r="J324" i="11"/>
  <c r="F324" i="11"/>
  <c r="D324" i="11"/>
  <c r="C324" i="11"/>
  <c r="H34" i="15"/>
  <c r="F34" i="15"/>
  <c r="E34" i="15"/>
  <c r="D34" i="15"/>
  <c r="C34" i="15"/>
  <c r="B34" i="15"/>
  <c r="F21" i="15"/>
  <c r="J322" i="11"/>
  <c r="F322" i="11"/>
  <c r="F321" i="11"/>
  <c r="D322" i="11"/>
  <c r="C322" i="11"/>
  <c r="H32" i="15"/>
  <c r="F32" i="15"/>
  <c r="E32" i="15"/>
  <c r="D32" i="15"/>
  <c r="C32" i="15"/>
  <c r="B32" i="15"/>
  <c r="J321" i="11"/>
  <c r="E321" i="11"/>
  <c r="D321" i="11"/>
  <c r="C321" i="11"/>
  <c r="H31" i="15"/>
  <c r="F31" i="15"/>
  <c r="E31" i="15"/>
  <c r="D31" i="15"/>
  <c r="C31" i="15"/>
  <c r="B31" i="15"/>
  <c r="J319" i="11"/>
  <c r="E319" i="11"/>
  <c r="F319" i="11"/>
  <c r="D319" i="11"/>
  <c r="C319" i="11"/>
  <c r="D45" i="15"/>
  <c r="C45" i="15"/>
  <c r="B45" i="15"/>
  <c r="J318" i="11"/>
  <c r="E318" i="11"/>
  <c r="F318" i="11"/>
  <c r="D318" i="11"/>
  <c r="E317" i="11"/>
  <c r="C318" i="11"/>
  <c r="J317" i="11"/>
  <c r="F317" i="11"/>
  <c r="D317" i="11"/>
  <c r="C317" i="11"/>
  <c r="B44" i="15"/>
  <c r="C44" i="15"/>
  <c r="D44" i="15"/>
  <c r="E44" i="15"/>
  <c r="F44" i="15"/>
  <c r="H44" i="15"/>
  <c r="E45" i="15"/>
  <c r="F45" i="15"/>
  <c r="H45" i="15"/>
  <c r="I319" i="11" s="1"/>
  <c r="H43" i="15"/>
  <c r="F43" i="15"/>
  <c r="E43" i="15"/>
  <c r="D43" i="15"/>
  <c r="C43" i="15"/>
  <c r="B43" i="15"/>
  <c r="J316" i="11"/>
  <c r="I316" i="11"/>
  <c r="F42" i="15"/>
  <c r="E42" i="15"/>
  <c r="D42" i="15"/>
  <c r="C42" i="15"/>
  <c r="B42" i="15"/>
  <c r="E316" i="11"/>
  <c r="F316" i="11"/>
  <c r="D316" i="11"/>
  <c r="C316" i="11"/>
  <c r="J315" i="11"/>
  <c r="E315" i="11"/>
  <c r="F315" i="11"/>
  <c r="D315" i="11"/>
  <c r="C315" i="11"/>
  <c r="F29" i="15"/>
  <c r="E29" i="15"/>
  <c r="D29" i="15"/>
  <c r="C29" i="15"/>
  <c r="B29" i="15"/>
  <c r="J314" i="11"/>
  <c r="E314" i="11"/>
  <c r="F314" i="11"/>
  <c r="D314" i="11"/>
  <c r="C314" i="11"/>
  <c r="F28" i="15"/>
  <c r="E28" i="15"/>
  <c r="D28" i="15"/>
  <c r="C28" i="15"/>
  <c r="B28" i="15"/>
  <c r="J312" i="11"/>
  <c r="F312" i="11"/>
  <c r="D312" i="11"/>
  <c r="C312" i="11"/>
  <c r="F26" i="15"/>
  <c r="E26" i="15"/>
  <c r="D26" i="15"/>
  <c r="C26" i="15"/>
  <c r="B26" i="15"/>
  <c r="J310" i="11"/>
  <c r="E310" i="11"/>
  <c r="F310" i="11"/>
  <c r="D310" i="11"/>
  <c r="C310" i="11"/>
  <c r="F24" i="15"/>
  <c r="E24" i="15"/>
  <c r="C24" i="15"/>
  <c r="B24" i="15"/>
  <c r="B21" i="15"/>
  <c r="J307" i="11"/>
  <c r="D307" i="11"/>
  <c r="E307" i="11"/>
  <c r="F307" i="11"/>
  <c r="IV333" i="13" a="1"/>
  <c r="IV333" i="13" s="1"/>
  <c r="IU333" i="13" a="1"/>
  <c r="IU333" i="13" s="1"/>
  <c r="IT333" i="13" a="1"/>
  <c r="IT333" i="13" s="1"/>
  <c r="IS333" i="13" a="1"/>
  <c r="IS333" i="13" s="1"/>
  <c r="IR333" i="13" a="1"/>
  <c r="IR333" i="13" s="1"/>
  <c r="IQ333" i="13" a="1"/>
  <c r="IQ333" i="13" s="1"/>
  <c r="IP333" i="13" a="1"/>
  <c r="IP333" i="13" s="1"/>
  <c r="IO333" i="13" a="1"/>
  <c r="IO333" i="13" s="1"/>
  <c r="IN333" i="13" a="1"/>
  <c r="IN333" i="13" s="1"/>
  <c r="D21" i="15"/>
  <c r="C21" i="15"/>
  <c r="I429" i="13"/>
  <c r="E429" i="13"/>
  <c r="C429" i="13"/>
  <c r="I428" i="13"/>
  <c r="E428" i="13"/>
  <c r="C428" i="13"/>
  <c r="I427" i="13"/>
  <c r="C427" i="13"/>
  <c r="I426" i="13"/>
  <c r="C426" i="13"/>
  <c r="I425" i="13"/>
  <c r="C425" i="13"/>
  <c r="F1" i="15"/>
  <c r="J144" i="1"/>
  <c r="I143" i="11" s="1"/>
  <c r="D84" i="11"/>
  <c r="J84" i="11"/>
  <c r="D85" i="11"/>
  <c r="J85" i="11"/>
  <c r="B81" i="1"/>
  <c r="C81" i="1"/>
  <c r="D81" i="1"/>
  <c r="C84" i="11" s="1"/>
  <c r="E81" i="1"/>
  <c r="J81" i="1"/>
  <c r="I84" i="11" s="1"/>
  <c r="B82" i="1"/>
  <c r="C82" i="1"/>
  <c r="D82" i="1"/>
  <c r="C85" i="11" s="1"/>
  <c r="E82" i="1"/>
  <c r="J82" i="1"/>
  <c r="I85" i="11" s="1"/>
  <c r="I102" i="13"/>
  <c r="I103" i="13"/>
  <c r="I127" i="1"/>
  <c r="I128" i="1"/>
  <c r="E127" i="1"/>
  <c r="E128" i="1"/>
  <c r="D127" i="1"/>
  <c r="D128" i="1"/>
  <c r="C127" i="1"/>
  <c r="C128" i="1"/>
  <c r="B128" i="1"/>
  <c r="B127" i="1"/>
  <c r="B36" i="1"/>
  <c r="B38" i="11" s="1"/>
  <c r="B37" i="1"/>
  <c r="B39" i="11" s="1"/>
  <c r="B38" i="1"/>
  <c r="B40" i="11" s="1"/>
  <c r="C136" i="1"/>
  <c r="C203" i="1"/>
  <c r="J368" i="11"/>
  <c r="J367" i="11"/>
  <c r="J366" i="11"/>
  <c r="J365" i="11"/>
  <c r="J364" i="11"/>
  <c r="J362" i="11"/>
  <c r="J361" i="11"/>
  <c r="J360" i="11"/>
  <c r="J359" i="11"/>
  <c r="J358" i="11"/>
  <c r="J357" i="11"/>
  <c r="J351" i="11"/>
  <c r="J342" i="11"/>
  <c r="J346" i="11"/>
  <c r="J235" i="11"/>
  <c r="J232" i="11"/>
  <c r="J234" i="11"/>
  <c r="J192" i="11"/>
  <c r="J193" i="11"/>
  <c r="J194" i="11"/>
  <c r="J198" i="11"/>
  <c r="J202" i="11"/>
  <c r="J203" i="11"/>
  <c r="J173" i="11"/>
  <c r="J174" i="11"/>
  <c r="J175" i="11"/>
  <c r="J182" i="11"/>
  <c r="J183" i="11"/>
  <c r="J184" i="11"/>
  <c r="J185" i="11"/>
  <c r="J186" i="11"/>
  <c r="J187" i="11"/>
  <c r="J168" i="11"/>
  <c r="J169" i="11"/>
  <c r="J159" i="11"/>
  <c r="K159" i="11" s="1"/>
  <c r="J160" i="11"/>
  <c r="J161" i="11"/>
  <c r="J162" i="11"/>
  <c r="J163" i="11"/>
  <c r="J164" i="11"/>
  <c r="J165" i="11"/>
  <c r="J166" i="11"/>
  <c r="J167" i="11"/>
  <c r="J152" i="11"/>
  <c r="J153" i="11"/>
  <c r="J154" i="11"/>
  <c r="J158" i="11"/>
  <c r="J151" i="11"/>
  <c r="J106" i="11"/>
  <c r="J105" i="11"/>
  <c r="J104" i="11"/>
  <c r="J102" i="11"/>
  <c r="J96" i="11"/>
  <c r="J97" i="11"/>
  <c r="J98" i="11"/>
  <c r="J94" i="11"/>
  <c r="J89" i="11"/>
  <c r="J90" i="11"/>
  <c r="J73" i="11"/>
  <c r="J74" i="11"/>
  <c r="J75" i="11"/>
  <c r="J76" i="11"/>
  <c r="J78" i="11"/>
  <c r="J83" i="11"/>
  <c r="J69" i="11"/>
  <c r="J70" i="11"/>
  <c r="J71" i="11"/>
  <c r="J72" i="11"/>
  <c r="J90" i="1"/>
  <c r="I96" i="11" s="1"/>
  <c r="J97" i="1"/>
  <c r="I102" i="11" s="1"/>
  <c r="J53" i="11"/>
  <c r="J54" i="11"/>
  <c r="J55" i="11"/>
  <c r="J56" i="11"/>
  <c r="J57" i="11"/>
  <c r="J58" i="11"/>
  <c r="J59" i="11"/>
  <c r="J60" i="11"/>
  <c r="J52" i="11"/>
  <c r="J38" i="11"/>
  <c r="J39" i="11"/>
  <c r="J40" i="11"/>
  <c r="J50" i="11"/>
  <c r="J11" i="11"/>
  <c r="J12" i="11"/>
  <c r="J13" i="11"/>
  <c r="J28" i="11"/>
  <c r="J29" i="11"/>
  <c r="J30" i="11"/>
  <c r="J31" i="11"/>
  <c r="J32" i="11"/>
  <c r="J33" i="11"/>
  <c r="J34" i="11"/>
  <c r="J35" i="11"/>
  <c r="J36" i="11"/>
  <c r="J10" i="11"/>
  <c r="J8" i="11"/>
  <c r="J6" i="11"/>
  <c r="B124" i="1"/>
  <c r="C124" i="1"/>
  <c r="D124" i="1"/>
  <c r="E124" i="1"/>
  <c r="J124" i="1"/>
  <c r="I132" i="11" s="1"/>
  <c r="E30" i="1"/>
  <c r="D30" i="1"/>
  <c r="C32" i="11" s="1"/>
  <c r="C30" i="1"/>
  <c r="B30" i="1"/>
  <c r="B32" i="11" s="1"/>
  <c r="K5" i="10" a="1"/>
  <c r="K5" i="10" s="1"/>
  <c r="C149" i="11"/>
  <c r="J136" i="1"/>
  <c r="I149" i="11" s="1"/>
  <c r="C143" i="11"/>
  <c r="C144" i="1"/>
  <c r="D144" i="1"/>
  <c r="E144" i="1"/>
  <c r="F144" i="1" s="1"/>
  <c r="J143" i="1"/>
  <c r="I139" i="11" s="1"/>
  <c r="C143" i="1"/>
  <c r="D143" i="1"/>
  <c r="E143" i="1"/>
  <c r="F143" i="1" s="1"/>
  <c r="C139" i="11"/>
  <c r="C135" i="11"/>
  <c r="J142" i="1"/>
  <c r="I135" i="11" s="1"/>
  <c r="E142" i="1"/>
  <c r="F142" i="1" s="1"/>
  <c r="C142" i="1"/>
  <c r="D142" i="1"/>
  <c r="C131" i="11"/>
  <c r="J141" i="1"/>
  <c r="I131" i="11" s="1"/>
  <c r="C141" i="1"/>
  <c r="D141" i="1"/>
  <c r="E141" i="1"/>
  <c r="F141" i="1" s="1"/>
  <c r="B135" i="1"/>
  <c r="D136" i="1"/>
  <c r="E136" i="1"/>
  <c r="E107" i="1"/>
  <c r="D107" i="1"/>
  <c r="C107" i="1"/>
  <c r="B107" i="1"/>
  <c r="D74" i="11"/>
  <c r="D71" i="1"/>
  <c r="C74" i="11" s="1"/>
  <c r="E71" i="1"/>
  <c r="J71" i="1"/>
  <c r="I74" i="11" s="1"/>
  <c r="D75" i="11"/>
  <c r="C72" i="1"/>
  <c r="D72" i="1"/>
  <c r="C75" i="11" s="1"/>
  <c r="E72" i="1"/>
  <c r="J58" i="1"/>
  <c r="I60" i="11" s="1"/>
  <c r="B60" i="11"/>
  <c r="C60" i="11"/>
  <c r="I64" i="13"/>
  <c r="I67" i="13"/>
  <c r="D39" i="11"/>
  <c r="D38" i="11"/>
  <c r="E203" i="1"/>
  <c r="D227" i="11" s="1"/>
  <c r="B203" i="1"/>
  <c r="B227" i="11" s="1"/>
  <c r="D203" i="1"/>
  <c r="C227" i="11" s="1"/>
  <c r="B112" i="1"/>
  <c r="B307" i="1"/>
  <c r="D78" i="11"/>
  <c r="D83" i="11"/>
  <c r="D76" i="11"/>
  <c r="D73" i="11"/>
  <c r="E11" i="1"/>
  <c r="B13" i="11"/>
  <c r="B12" i="11"/>
  <c r="C13" i="11"/>
  <c r="C12" i="11"/>
  <c r="C346" i="11"/>
  <c r="C307" i="1"/>
  <c r="D307" i="1"/>
  <c r="E307" i="1"/>
  <c r="J70" i="1"/>
  <c r="I73" i="11" s="1"/>
  <c r="B73" i="1"/>
  <c r="C73" i="1"/>
  <c r="D73" i="1"/>
  <c r="C76" i="11" s="1"/>
  <c r="E73" i="1"/>
  <c r="B75" i="1"/>
  <c r="C75" i="1"/>
  <c r="D75" i="1"/>
  <c r="C78" i="11" s="1"/>
  <c r="E75" i="1"/>
  <c r="B80" i="1"/>
  <c r="C80" i="1"/>
  <c r="D80" i="1"/>
  <c r="C83" i="11" s="1"/>
  <c r="E80" i="1"/>
  <c r="J86" i="1"/>
  <c r="I89" i="11" s="1"/>
  <c r="I90" i="11"/>
  <c r="E70" i="1"/>
  <c r="D70" i="1"/>
  <c r="C73" i="11" s="1"/>
  <c r="C70" i="1"/>
  <c r="I105" i="13"/>
  <c r="I95" i="13"/>
  <c r="I101" i="13"/>
  <c r="D7" i="14"/>
  <c r="J132" i="1"/>
  <c r="I140" i="11" s="1"/>
  <c r="J133" i="1"/>
  <c r="I141" i="11" s="1"/>
  <c r="B132" i="1"/>
  <c r="C132" i="1"/>
  <c r="D132" i="1"/>
  <c r="E132" i="1"/>
  <c r="C133" i="1"/>
  <c r="D133" i="1"/>
  <c r="E133" i="1"/>
  <c r="C134" i="1"/>
  <c r="D134" i="1"/>
  <c r="E134" i="1"/>
  <c r="J130" i="1"/>
  <c r="I137" i="11" s="1"/>
  <c r="J125" i="1"/>
  <c r="I133" i="11" s="1"/>
  <c r="J121" i="1"/>
  <c r="I128" i="11" s="1"/>
  <c r="J122" i="1"/>
  <c r="I129" i="11" s="1"/>
  <c r="J118" i="1"/>
  <c r="I125" i="11" s="1"/>
  <c r="J117" i="1"/>
  <c r="I124" i="11" s="1"/>
  <c r="E129" i="1"/>
  <c r="E130" i="1"/>
  <c r="E131" i="1"/>
  <c r="D129" i="1"/>
  <c r="D130" i="1"/>
  <c r="D131" i="1"/>
  <c r="C129" i="1"/>
  <c r="C130" i="1"/>
  <c r="C131" i="1"/>
  <c r="B129" i="1"/>
  <c r="E125" i="1"/>
  <c r="E126" i="1"/>
  <c r="D125" i="1"/>
  <c r="D126" i="1"/>
  <c r="C125" i="1"/>
  <c r="C126" i="1"/>
  <c r="C122" i="1"/>
  <c r="C123" i="1"/>
  <c r="D122" i="1"/>
  <c r="E122" i="1"/>
  <c r="D123" i="1"/>
  <c r="E123" i="1"/>
  <c r="D121" i="1"/>
  <c r="E121" i="1"/>
  <c r="C121" i="1"/>
  <c r="B121" i="1"/>
  <c r="B117" i="1"/>
  <c r="C118" i="1"/>
  <c r="C119" i="1"/>
  <c r="C120" i="1"/>
  <c r="C117" i="1"/>
  <c r="D118" i="1"/>
  <c r="E118" i="1"/>
  <c r="D119" i="1"/>
  <c r="C127" i="11" s="1"/>
  <c r="E119" i="1"/>
  <c r="D120" i="1"/>
  <c r="E120" i="1"/>
  <c r="E117" i="1"/>
  <c r="G117" i="1" s="1"/>
  <c r="D117" i="1"/>
  <c r="J113" i="1"/>
  <c r="I118" i="11" s="1"/>
  <c r="J112" i="1"/>
  <c r="I117" i="11" s="1"/>
  <c r="G113" i="1"/>
  <c r="G114" i="1"/>
  <c r="G115" i="1"/>
  <c r="G112" i="1"/>
  <c r="E113" i="1"/>
  <c r="E114" i="1"/>
  <c r="E115" i="1"/>
  <c r="E112" i="1"/>
  <c r="D113" i="1"/>
  <c r="D114" i="1"/>
  <c r="D115" i="1"/>
  <c r="D112" i="1"/>
  <c r="C113" i="1"/>
  <c r="C114" i="1"/>
  <c r="C115" i="1"/>
  <c r="C112" i="1"/>
  <c r="C110" i="1"/>
  <c r="D110" i="1"/>
  <c r="E110" i="1"/>
  <c r="G110" i="1"/>
  <c r="C111" i="1"/>
  <c r="D111" i="1"/>
  <c r="E111" i="1"/>
  <c r="G111" i="1"/>
  <c r="C109" i="1"/>
  <c r="D109" i="1"/>
  <c r="E109" i="1"/>
  <c r="G109" i="1"/>
  <c r="J109" i="1"/>
  <c r="I112" i="11" s="1"/>
  <c r="G108" i="1"/>
  <c r="E108" i="1"/>
  <c r="D108" i="1"/>
  <c r="C108" i="1"/>
  <c r="B108" i="1"/>
  <c r="F1" i="13"/>
  <c r="C151" i="1"/>
  <c r="D151" i="1"/>
  <c r="E151" i="1"/>
  <c r="B151" i="1"/>
  <c r="D154" i="11"/>
  <c r="C154" i="11"/>
  <c r="D224" i="11"/>
  <c r="D225" i="11"/>
  <c r="A273" i="13"/>
  <c r="B225" i="11" s="1"/>
  <c r="C224" i="11"/>
  <c r="C225" i="11"/>
  <c r="J232" i="1"/>
  <c r="I224" i="11" s="1"/>
  <c r="J233" i="1"/>
  <c r="I225" i="11" s="1"/>
  <c r="E202" i="1"/>
  <c r="D226" i="11" s="1"/>
  <c r="C202" i="1"/>
  <c r="D202" i="1"/>
  <c r="C226" i="11" s="1"/>
  <c r="B202" i="1"/>
  <c r="B226" i="11" s="1"/>
  <c r="D40" i="11"/>
  <c r="J36" i="1"/>
  <c r="I38" i="11" s="1"/>
  <c r="J37" i="1"/>
  <c r="I39" i="11" s="1"/>
  <c r="J38" i="1"/>
  <c r="I40" i="11" s="1"/>
  <c r="C37" i="1"/>
  <c r="C38" i="1"/>
  <c r="D37" i="1"/>
  <c r="C39" i="11" s="1"/>
  <c r="D38" i="1"/>
  <c r="C40" i="11" s="1"/>
  <c r="E37" i="1"/>
  <c r="E38" i="1"/>
  <c r="E36" i="1"/>
  <c r="C36" i="1"/>
  <c r="D36" i="1"/>
  <c r="C38" i="11" s="1"/>
  <c r="C239" i="13"/>
  <c r="C202" i="11" s="1"/>
  <c r="D164" i="1"/>
  <c r="D165" i="1"/>
  <c r="D166" i="1"/>
  <c r="D162" i="1"/>
  <c r="D163" i="1"/>
  <c r="D158" i="1"/>
  <c r="D159" i="1"/>
  <c r="D160" i="1"/>
  <c r="D161" i="1"/>
  <c r="D157" i="1"/>
  <c r="E163" i="1"/>
  <c r="E164" i="1"/>
  <c r="E165" i="1"/>
  <c r="E166" i="1"/>
  <c r="E161" i="1"/>
  <c r="E162" i="1"/>
  <c r="E158" i="1"/>
  <c r="E159" i="1"/>
  <c r="E160" i="1"/>
  <c r="E157" i="1"/>
  <c r="B164" i="1"/>
  <c r="B165" i="1"/>
  <c r="B166" i="1"/>
  <c r="B162" i="1"/>
  <c r="B163" i="1"/>
  <c r="B161" i="1"/>
  <c r="D164" i="11"/>
  <c r="D165" i="11"/>
  <c r="D166" i="11"/>
  <c r="D167" i="11"/>
  <c r="D168" i="11"/>
  <c r="D169" i="11"/>
  <c r="C164" i="11"/>
  <c r="C165" i="11"/>
  <c r="C166" i="11"/>
  <c r="C167" i="11"/>
  <c r="C168" i="11"/>
  <c r="C169" i="11"/>
  <c r="B165" i="11"/>
  <c r="B166" i="11"/>
  <c r="B167" i="11"/>
  <c r="B168" i="11"/>
  <c r="B169" i="11"/>
  <c r="B164" i="11"/>
  <c r="D161" i="11"/>
  <c r="D162" i="11"/>
  <c r="D163" i="11"/>
  <c r="D160" i="11"/>
  <c r="C161" i="11"/>
  <c r="C162" i="11"/>
  <c r="C163" i="11"/>
  <c r="C160" i="11"/>
  <c r="J149" i="1"/>
  <c r="I152" i="11" s="1"/>
  <c r="I153" i="11"/>
  <c r="J155" i="1"/>
  <c r="I158" i="11" s="1"/>
  <c r="I187" i="11"/>
  <c r="J181" i="1"/>
  <c r="I184" i="11" s="1"/>
  <c r="J179" i="1"/>
  <c r="I182" i="11" s="1"/>
  <c r="C187" i="11"/>
  <c r="C184" i="11"/>
  <c r="B186" i="11"/>
  <c r="B187" i="11"/>
  <c r="B183" i="11"/>
  <c r="B184" i="11"/>
  <c r="B174" i="11"/>
  <c r="B175" i="11"/>
  <c r="C174" i="11"/>
  <c r="B173" i="11"/>
  <c r="B172" i="1"/>
  <c r="C172" i="1"/>
  <c r="D172" i="1"/>
  <c r="E172" i="1"/>
  <c r="C175" i="11"/>
  <c r="C173" i="11"/>
  <c r="C152" i="11"/>
  <c r="C153" i="11"/>
  <c r="C158" i="11"/>
  <c r="C151" i="11"/>
  <c r="J34" i="1"/>
  <c r="I36" i="11" s="1"/>
  <c r="J33" i="1"/>
  <c r="I35" i="11" s="1"/>
  <c r="J32" i="1"/>
  <c r="I34" i="11" s="1"/>
  <c r="J31" i="1"/>
  <c r="I33" i="11" s="1"/>
  <c r="J29" i="1"/>
  <c r="I31" i="11" s="1"/>
  <c r="J28" i="1"/>
  <c r="I30" i="11" s="1"/>
  <c r="J27" i="1"/>
  <c r="I29" i="11" s="1"/>
  <c r="C33" i="11"/>
  <c r="C34" i="11"/>
  <c r="C35" i="11"/>
  <c r="C36" i="11"/>
  <c r="B33" i="11"/>
  <c r="C29" i="11"/>
  <c r="C30" i="11"/>
  <c r="C31" i="11"/>
  <c r="C28" i="11"/>
  <c r="B28" i="11"/>
  <c r="C230" i="11"/>
  <c r="C231" i="11"/>
  <c r="C232" i="11"/>
  <c r="C234" i="11"/>
  <c r="C235" i="11"/>
  <c r="B230" i="11"/>
  <c r="B231" i="11"/>
  <c r="B232" i="11"/>
  <c r="B234" i="11"/>
  <c r="B235" i="11"/>
  <c r="B211" i="1"/>
  <c r="B207" i="1"/>
  <c r="B208" i="1"/>
  <c r="B210" i="1"/>
  <c r="B206" i="1"/>
  <c r="D211" i="1"/>
  <c r="D208" i="1"/>
  <c r="D210" i="1"/>
  <c r="D206" i="1"/>
  <c r="D207" i="1"/>
  <c r="B202" i="11"/>
  <c r="E250" i="13"/>
  <c r="E239" i="13"/>
  <c r="J92" i="1"/>
  <c r="J91" i="1"/>
  <c r="I68" i="13"/>
  <c r="I65" i="13"/>
  <c r="H6" i="14"/>
  <c r="J296" i="1"/>
  <c r="I339" i="11" s="1"/>
  <c r="I339" i="13"/>
  <c r="J312" i="1"/>
  <c r="I351" i="11" s="1"/>
  <c r="J295" i="1"/>
  <c r="I338" i="11" s="1"/>
  <c r="J231" i="1"/>
  <c r="I223" i="11" s="1"/>
  <c r="J200" i="1"/>
  <c r="I203" i="11" s="1"/>
  <c r="J230" i="1"/>
  <c r="I222" i="11" s="1"/>
  <c r="J180" i="1"/>
  <c r="I183" i="11" s="1"/>
  <c r="I185" i="11"/>
  <c r="I186" i="11"/>
  <c r="J189" i="1"/>
  <c r="I192" i="11" s="1"/>
  <c r="J190" i="1"/>
  <c r="I193" i="11" s="1"/>
  <c r="J191" i="1"/>
  <c r="I194" i="11" s="1"/>
  <c r="J158" i="1"/>
  <c r="I161" i="11" s="1"/>
  <c r="J159" i="1"/>
  <c r="I162" i="11" s="1"/>
  <c r="J160" i="1"/>
  <c r="I163" i="11" s="1"/>
  <c r="J157" i="1"/>
  <c r="I160" i="11" s="1"/>
  <c r="J101" i="1"/>
  <c r="I104" i="11" s="1"/>
  <c r="J98" i="1"/>
  <c r="I105" i="11" s="1"/>
  <c r="J99" i="1"/>
  <c r="I106" i="11" s="1"/>
  <c r="J67" i="1"/>
  <c r="I70" i="11" s="1"/>
  <c r="J68" i="1"/>
  <c r="I71" i="11" s="1"/>
  <c r="J69" i="1"/>
  <c r="I72" i="11" s="1"/>
  <c r="J66" i="1"/>
  <c r="I69" i="11" s="1"/>
  <c r="J54" i="1"/>
  <c r="I56" i="11" s="1"/>
  <c r="J55" i="1"/>
  <c r="I57" i="11" s="1"/>
  <c r="J56" i="1"/>
  <c r="I58" i="11" s="1"/>
  <c r="J57" i="1"/>
  <c r="I59" i="11" s="1"/>
  <c r="J52" i="1"/>
  <c r="I55" i="11" s="1"/>
  <c r="J50" i="1"/>
  <c r="I53" i="11" s="1"/>
  <c r="J51" i="1"/>
  <c r="I54" i="11" s="1"/>
  <c r="J49" i="1"/>
  <c r="I52" i="11" s="1"/>
  <c r="J48" i="1"/>
  <c r="I50" i="11" s="1"/>
  <c r="J7" i="1"/>
  <c r="I8" i="11" s="1"/>
  <c r="J26" i="1"/>
  <c r="I28" i="11" s="1"/>
  <c r="J6" i="1"/>
  <c r="I6" i="11" s="1"/>
  <c r="G1" i="14"/>
  <c r="H365" i="13"/>
  <c r="I318" i="1" s="1"/>
  <c r="J316" i="1"/>
  <c r="J314" i="1"/>
  <c r="C183" i="11"/>
  <c r="C185" i="11"/>
  <c r="C186" i="11"/>
  <c r="C182" i="11"/>
  <c r="B185" i="11"/>
  <c r="B182" i="11"/>
  <c r="E229" i="13"/>
  <c r="E230" i="13"/>
  <c r="E231" i="13"/>
  <c r="E270" i="13"/>
  <c r="C229" i="13"/>
  <c r="C192" i="11" s="1"/>
  <c r="C230" i="13"/>
  <c r="C193" i="11" s="1"/>
  <c r="C231" i="13"/>
  <c r="C194" i="11" s="1"/>
  <c r="C223" i="11"/>
  <c r="C250" i="13"/>
  <c r="C203" i="11" s="1"/>
  <c r="C221" i="11"/>
  <c r="C222" i="11"/>
  <c r="D203" i="11"/>
  <c r="D221" i="11"/>
  <c r="D222" i="11"/>
  <c r="D223" i="11"/>
  <c r="D192" i="11"/>
  <c r="D193" i="11"/>
  <c r="D194" i="11"/>
  <c r="D198" i="11"/>
  <c r="A230" i="13"/>
  <c r="B193" i="11" s="1"/>
  <c r="A231" i="13"/>
  <c r="B194" i="11" s="1"/>
  <c r="A229" i="13"/>
  <c r="B192" i="11" s="1"/>
  <c r="B203" i="11"/>
  <c r="B222" i="11"/>
  <c r="B223" i="11"/>
  <c r="B221" i="11"/>
  <c r="E419" i="13"/>
  <c r="E420" i="13"/>
  <c r="C419" i="13"/>
  <c r="C420" i="13"/>
  <c r="C416" i="13"/>
  <c r="C417" i="13"/>
  <c r="C418" i="13"/>
  <c r="J354" i="11"/>
  <c r="J353" i="11"/>
  <c r="J373" i="11"/>
  <c r="J374" i="11"/>
  <c r="J375" i="11"/>
  <c r="J376" i="11"/>
  <c r="J377" i="11"/>
  <c r="J372" i="11"/>
  <c r="C373" i="11"/>
  <c r="C374" i="11"/>
  <c r="C375" i="11"/>
  <c r="C376" i="11"/>
  <c r="C377" i="11"/>
  <c r="C372" i="11"/>
  <c r="C351" i="11"/>
  <c r="C57" i="11"/>
  <c r="C58" i="11"/>
  <c r="C59" i="11"/>
  <c r="B57" i="11"/>
  <c r="B58" i="11"/>
  <c r="B59" i="11"/>
  <c r="C56" i="11"/>
  <c r="B56" i="11"/>
  <c r="C70" i="11"/>
  <c r="C71" i="11"/>
  <c r="C72" i="11"/>
  <c r="B70" i="11"/>
  <c r="B71" i="11"/>
  <c r="B72" i="11"/>
  <c r="I63" i="13"/>
  <c r="I62" i="13"/>
  <c r="I61" i="13"/>
  <c r="C96" i="11"/>
  <c r="C97" i="11"/>
  <c r="C98" i="11"/>
  <c r="B96" i="11"/>
  <c r="B97" i="11"/>
  <c r="B98" i="11"/>
  <c r="C69" i="11"/>
  <c r="B69" i="11"/>
  <c r="C94" i="11"/>
  <c r="B94" i="11"/>
  <c r="I82" i="13"/>
  <c r="I60" i="13"/>
  <c r="C121" i="11"/>
  <c r="C89" i="11"/>
  <c r="C90" i="11"/>
  <c r="C111" i="11"/>
  <c r="C112" i="11"/>
  <c r="C113" i="11"/>
  <c r="C114" i="11"/>
  <c r="C117" i="11"/>
  <c r="C118" i="11"/>
  <c r="C119" i="11"/>
  <c r="C120" i="11"/>
  <c r="C124" i="11"/>
  <c r="C125" i="11"/>
  <c r="C126" i="11"/>
  <c r="C128" i="11"/>
  <c r="C129" i="11"/>
  <c r="C130" i="11"/>
  <c r="C132" i="11"/>
  <c r="C133" i="11"/>
  <c r="C134" i="11"/>
  <c r="C136" i="11"/>
  <c r="C137" i="11"/>
  <c r="C138" i="11"/>
  <c r="C140" i="11"/>
  <c r="C141" i="11"/>
  <c r="C142" i="11"/>
  <c r="E1" i="13"/>
  <c r="I319" i="1" l="1"/>
  <c r="J319" i="1" s="1"/>
  <c r="J207" i="1"/>
  <c r="I231" i="11" s="1"/>
  <c r="H207" i="1"/>
  <c r="J163" i="1"/>
  <c r="I166" i="11" s="1"/>
  <c r="K166" i="11" s="1"/>
  <c r="H163" i="1"/>
  <c r="J165" i="1"/>
  <c r="I168" i="11" s="1"/>
  <c r="H165" i="1"/>
  <c r="J206" i="1"/>
  <c r="I230" i="11" s="1"/>
  <c r="K230" i="11" s="1"/>
  <c r="H206" i="1"/>
  <c r="J170" i="1"/>
  <c r="I173" i="11" s="1"/>
  <c r="H170" i="1"/>
  <c r="J162" i="1"/>
  <c r="I165" i="11" s="1"/>
  <c r="K165" i="11" s="1"/>
  <c r="H162" i="1"/>
  <c r="J164" i="1"/>
  <c r="I167" i="11" s="1"/>
  <c r="K167" i="11" s="1"/>
  <c r="H164" i="1"/>
  <c r="J151" i="1"/>
  <c r="I154" i="11" s="1"/>
  <c r="K154" i="11" s="1"/>
  <c r="H151" i="1"/>
  <c r="J211" i="1"/>
  <c r="I235" i="11" s="1"/>
  <c r="K235" i="11" s="1"/>
  <c r="H211" i="1"/>
  <c r="J172" i="1"/>
  <c r="I175" i="11" s="1"/>
  <c r="K175" i="11" s="1"/>
  <c r="H172" i="1"/>
  <c r="J171" i="1"/>
  <c r="I174" i="11" s="1"/>
  <c r="K174" i="11" s="1"/>
  <c r="H171" i="1"/>
  <c r="J161" i="1"/>
  <c r="I164" i="11" s="1"/>
  <c r="K164" i="11" s="1"/>
  <c r="H161" i="1"/>
  <c r="J307" i="1"/>
  <c r="I346" i="11" s="1"/>
  <c r="H307" i="1"/>
  <c r="J208" i="1"/>
  <c r="I232" i="11" s="1"/>
  <c r="K232" i="11" s="1"/>
  <c r="H208" i="1"/>
  <c r="J210" i="1"/>
  <c r="I234" i="11" s="1"/>
  <c r="K234" i="11" s="1"/>
  <c r="H210" i="1"/>
  <c r="J166" i="1"/>
  <c r="I169" i="11" s="1"/>
  <c r="K169" i="11" s="1"/>
  <c r="H166" i="1"/>
  <c r="J303" i="1"/>
  <c r="I342" i="11" s="1"/>
  <c r="H303" i="1"/>
  <c r="J203" i="1"/>
  <c r="I227" i="11" s="1"/>
  <c r="K227" i="11" s="1"/>
  <c r="H203" i="1"/>
  <c r="J202" i="1"/>
  <c r="I226" i="11" s="1"/>
  <c r="K226" i="11" s="1"/>
  <c r="H202" i="1"/>
  <c r="J318" i="1"/>
  <c r="H318" i="1"/>
  <c r="J199" i="1"/>
  <c r="I202" i="11" s="1"/>
  <c r="K202" i="11" s="1"/>
  <c r="H199" i="1"/>
  <c r="J195" i="1"/>
  <c r="I198" i="11" s="1"/>
  <c r="K198" i="11" s="1"/>
  <c r="H195" i="1"/>
  <c r="J193" i="1"/>
  <c r="I196" i="11" s="1"/>
  <c r="K196" i="11" s="1"/>
  <c r="H193" i="1"/>
  <c r="J148" i="1"/>
  <c r="I151" i="11" s="1"/>
  <c r="K151" i="11" s="1"/>
  <c r="H148" i="1"/>
  <c r="J128" i="1"/>
  <c r="H128" i="1"/>
  <c r="J127" i="1"/>
  <c r="H127" i="1"/>
  <c r="J134" i="1"/>
  <c r="I142" i="11" s="1"/>
  <c r="K142" i="11" s="1"/>
  <c r="H134" i="1"/>
  <c r="J131" i="1"/>
  <c r="I138" i="11" s="1"/>
  <c r="K138" i="11" s="1"/>
  <c r="H131" i="1"/>
  <c r="J126" i="1"/>
  <c r="I134" i="11" s="1"/>
  <c r="K134" i="11" s="1"/>
  <c r="H126" i="1"/>
  <c r="J123" i="1"/>
  <c r="I130" i="11" s="1"/>
  <c r="K130" i="11" s="1"/>
  <c r="H123" i="1"/>
  <c r="J120" i="1"/>
  <c r="I126" i="11" s="1"/>
  <c r="K126" i="11" s="1"/>
  <c r="H120" i="1"/>
  <c r="J119" i="1"/>
  <c r="I127" i="11" s="1"/>
  <c r="K127" i="11" s="1"/>
  <c r="H119" i="1"/>
  <c r="J116" i="1"/>
  <c r="I121" i="11" s="1"/>
  <c r="K121" i="11" s="1"/>
  <c r="H116" i="1"/>
  <c r="J115" i="1"/>
  <c r="I120" i="11" s="1"/>
  <c r="K120" i="11" s="1"/>
  <c r="H115" i="1"/>
  <c r="J114" i="1"/>
  <c r="I119" i="11" s="1"/>
  <c r="K119" i="11" s="1"/>
  <c r="H114" i="1"/>
  <c r="J111" i="1"/>
  <c r="I114" i="11" s="1"/>
  <c r="K114" i="11" s="1"/>
  <c r="H111" i="1"/>
  <c r="J110" i="1"/>
  <c r="I113" i="11" s="1"/>
  <c r="K113" i="11" s="1"/>
  <c r="H110" i="1"/>
  <c r="J88" i="1"/>
  <c r="I94" i="11" s="1"/>
  <c r="K94" i="11" s="1"/>
  <c r="H88" i="1"/>
  <c r="J76" i="1"/>
  <c r="I79" i="11" s="1"/>
  <c r="K79" i="11" s="1"/>
  <c r="H76" i="1"/>
  <c r="J75" i="1"/>
  <c r="I78" i="11" s="1"/>
  <c r="K78" i="11" s="1"/>
  <c r="H75" i="1"/>
  <c r="J73" i="1"/>
  <c r="I76" i="11" s="1"/>
  <c r="K76" i="11" s="1"/>
  <c r="H73" i="1"/>
  <c r="J72" i="1"/>
  <c r="I75" i="11" s="1"/>
  <c r="K75" i="11" s="1"/>
  <c r="H72" i="1"/>
  <c r="J30" i="1"/>
  <c r="I32" i="11" s="1"/>
  <c r="K32" i="11" s="1"/>
  <c r="H30" i="1"/>
  <c r="J11" i="1"/>
  <c r="I13" i="11" s="1"/>
  <c r="K13" i="11" s="1"/>
  <c r="H11" i="1"/>
  <c r="J10" i="1"/>
  <c r="I12" i="11" s="1"/>
  <c r="K12" i="11" s="1"/>
  <c r="H10" i="1"/>
  <c r="J9" i="1"/>
  <c r="I11" i="11" s="1"/>
  <c r="K11" i="11" s="1"/>
  <c r="H9" i="1"/>
  <c r="J8" i="1"/>
  <c r="I10" i="11" s="1"/>
  <c r="K10" i="11" s="1"/>
  <c r="H8" i="1"/>
  <c r="J315" i="1"/>
  <c r="H315" i="1"/>
  <c r="B7" i="10" a="1"/>
  <c r="B7" i="10" s="1"/>
  <c r="B6" i="10" a="1"/>
  <c r="B6" i="10" s="1"/>
  <c r="I265" i="13"/>
  <c r="I266" i="13"/>
  <c r="I208" i="13"/>
  <c r="I209" i="13"/>
  <c r="I207" i="13"/>
  <c r="I214" i="13"/>
  <c r="I213" i="13"/>
  <c r="I226" i="13"/>
  <c r="I227" i="13"/>
  <c r="I228" i="13"/>
  <c r="I370" i="13"/>
  <c r="I370" i="11" s="1"/>
  <c r="K370" i="11" s="1"/>
  <c r="I371" i="13"/>
  <c r="I371" i="11" s="1"/>
  <c r="K371" i="11" s="1"/>
  <c r="I16" i="13"/>
  <c r="I322" i="11"/>
  <c r="K322" i="11" s="1"/>
  <c r="I321" i="11"/>
  <c r="K321" i="11" s="1"/>
  <c r="I331" i="11"/>
  <c r="K331" i="11" s="1"/>
  <c r="I330" i="11"/>
  <c r="K330" i="11" s="1"/>
  <c r="I329" i="11"/>
  <c r="K329" i="11" s="1"/>
  <c r="I328" i="11"/>
  <c r="K328" i="11" s="1"/>
  <c r="I326" i="11"/>
  <c r="K326" i="11" s="1"/>
  <c r="I324" i="11"/>
  <c r="K324" i="11" s="1"/>
  <c r="I217" i="13"/>
  <c r="I218" i="13"/>
  <c r="I58" i="13"/>
  <c r="I251" i="13"/>
  <c r="I237" i="13"/>
  <c r="I200" i="11" s="1"/>
  <c r="K200" i="11" s="1"/>
  <c r="I225" i="13"/>
  <c r="I14" i="13"/>
  <c r="I59" i="13"/>
  <c r="I236" i="13"/>
  <c r="I234" i="13"/>
  <c r="I134" i="13"/>
  <c r="I135" i="13"/>
  <c r="I107" i="11" s="1"/>
  <c r="K107" i="11" s="1"/>
  <c r="I136" i="13"/>
  <c r="I108" i="11" s="1"/>
  <c r="K108" i="11" s="1"/>
  <c r="I137" i="13"/>
  <c r="I15" i="13"/>
  <c r="I37" i="13"/>
  <c r="I202" i="13"/>
  <c r="I206" i="13"/>
  <c r="I155" i="13"/>
  <c r="I147" i="13"/>
  <c r="I132" i="13"/>
  <c r="I156" i="13"/>
  <c r="I148" i="13"/>
  <c r="I203" i="13"/>
  <c r="I204" i="13"/>
  <c r="I145" i="13"/>
  <c r="I133" i="13"/>
  <c r="I154" i="13"/>
  <c r="I146" i="13"/>
  <c r="I131" i="13"/>
  <c r="I205" i="13"/>
  <c r="I26" i="13"/>
  <c r="J24" i="1" s="1"/>
  <c r="I27" i="13"/>
  <c r="J25" i="1" s="1"/>
  <c r="I27" i="11" s="1"/>
  <c r="K27" i="11" s="1"/>
  <c r="I194" i="13"/>
  <c r="I157" i="11" s="1"/>
  <c r="K157" i="11" s="1"/>
  <c r="I238" i="13"/>
  <c r="K332" i="11"/>
  <c r="I159" i="13"/>
  <c r="I183" i="13"/>
  <c r="K19" i="11"/>
  <c r="I24" i="13"/>
  <c r="I25" i="13"/>
  <c r="J23" i="1" s="1"/>
  <c r="I25" i="11" s="1"/>
  <c r="K25" i="11" s="1"/>
  <c r="I192" i="13"/>
  <c r="I155" i="11" s="1"/>
  <c r="K155" i="11" s="1"/>
  <c r="I193" i="13"/>
  <c r="I156" i="11" s="1"/>
  <c r="K156" i="11" s="1"/>
  <c r="I181" i="13"/>
  <c r="I18" i="13"/>
  <c r="J16" i="1" s="1"/>
  <c r="I18" i="11" s="1"/>
  <c r="K18" i="11" s="1"/>
  <c r="I20" i="13"/>
  <c r="J18" i="1" s="1"/>
  <c r="I22" i="13"/>
  <c r="J20" i="1" s="1"/>
  <c r="I22" i="11" s="1"/>
  <c r="K22" i="11" s="1"/>
  <c r="I29" i="13"/>
  <c r="I31" i="13"/>
  <c r="I33" i="13"/>
  <c r="I35" i="13"/>
  <c r="I38" i="13"/>
  <c r="I40" i="13"/>
  <c r="I21" i="13"/>
  <c r="I28" i="13"/>
  <c r="I30" i="13"/>
  <c r="I32" i="13"/>
  <c r="I34" i="13"/>
  <c r="I36" i="13"/>
  <c r="I39" i="13"/>
  <c r="I41" i="13"/>
  <c r="B5" i="10" a="1"/>
  <c r="B5" i="10" s="1"/>
  <c r="J80" i="1"/>
  <c r="I83" i="11" s="1"/>
  <c r="K83" i="11" s="1"/>
  <c r="I123" i="13"/>
  <c r="K48" i="11"/>
  <c r="K47" i="11"/>
  <c r="K49" i="11"/>
  <c r="K129" i="11"/>
  <c r="K221" i="11"/>
  <c r="I49" i="13"/>
  <c r="I47" i="13"/>
  <c r="I48" i="13"/>
  <c r="K46" i="11"/>
  <c r="K44" i="11"/>
  <c r="K45" i="11"/>
  <c r="I46" i="13"/>
  <c r="I44" i="13"/>
  <c r="I45" i="13"/>
  <c r="J10" i="14"/>
  <c r="I372" i="11" s="1"/>
  <c r="K42" i="11"/>
  <c r="K43" i="11"/>
  <c r="K41" i="11"/>
  <c r="I43" i="13"/>
  <c r="I42" i="13"/>
  <c r="K148" i="11"/>
  <c r="K141" i="11"/>
  <c r="K137" i="11"/>
  <c r="K133" i="11"/>
  <c r="K131" i="11"/>
  <c r="K124" i="11"/>
  <c r="K123" i="11"/>
  <c r="K117" i="11"/>
  <c r="K116" i="11"/>
  <c r="K112" i="11"/>
  <c r="K149" i="11"/>
  <c r="K147" i="11"/>
  <c r="K143" i="11"/>
  <c r="K140" i="11"/>
  <c r="K139" i="11"/>
  <c r="K136" i="11"/>
  <c r="K135" i="11"/>
  <c r="K132" i="11"/>
  <c r="K128" i="11"/>
  <c r="K125" i="11"/>
  <c r="K122" i="11"/>
  <c r="K118" i="11"/>
  <c r="K115" i="11"/>
  <c r="K111" i="11"/>
  <c r="K220" i="11"/>
  <c r="I268" i="13"/>
  <c r="K217" i="11"/>
  <c r="K212" i="11"/>
  <c r="K211" i="11"/>
  <c r="K215" i="11"/>
  <c r="K213" i="11"/>
  <c r="K214" i="11"/>
  <c r="K216" i="11"/>
  <c r="K210" i="11"/>
  <c r="I262" i="13"/>
  <c r="I260" i="13"/>
  <c r="I264" i="13"/>
  <c r="I261" i="13"/>
  <c r="I263" i="13"/>
  <c r="I259" i="13"/>
  <c r="I258" i="13"/>
  <c r="I257" i="13"/>
  <c r="I233" i="13"/>
  <c r="K242" i="11"/>
  <c r="K239" i="11"/>
  <c r="K240" i="11"/>
  <c r="K238" i="11"/>
  <c r="K237" i="11"/>
  <c r="I280" i="13"/>
  <c r="I277" i="13"/>
  <c r="I275" i="13"/>
  <c r="I278" i="13"/>
  <c r="I276" i="13"/>
  <c r="I365" i="13"/>
  <c r="I365" i="11" s="1"/>
  <c r="I366" i="13"/>
  <c r="I366" i="11" s="1"/>
  <c r="K366" i="11" s="1"/>
  <c r="J8" i="14"/>
  <c r="I355" i="11" s="1"/>
  <c r="I357" i="13"/>
  <c r="I357" i="11" s="1"/>
  <c r="J7" i="14"/>
  <c r="K327" i="11"/>
  <c r="I317" i="11"/>
  <c r="K317" i="11" s="1"/>
  <c r="I318" i="11"/>
  <c r="K318" i="11" s="1"/>
  <c r="K319" i="11"/>
  <c r="K316" i="11"/>
  <c r="C5" i="10" a="1"/>
  <c r="C5" i="10" s="1"/>
  <c r="F34" i="10" a="1"/>
  <c r="F34" i="10" s="1"/>
  <c r="EY333" i="13" a="1"/>
  <c r="EY333" i="13" s="1"/>
  <c r="F35" i="10" a="1"/>
  <c r="F35" i="10" s="1"/>
  <c r="D34" i="10" a="1"/>
  <c r="D34" i="10" s="1"/>
  <c r="F8" i="10" a="1"/>
  <c r="F8" i="10" s="1"/>
  <c r="DQ333" i="13" a="1"/>
  <c r="DQ333" i="13" s="1"/>
  <c r="HA333" i="13" a="1"/>
  <c r="HA333" i="13" s="1"/>
  <c r="E31" i="10" a="1"/>
  <c r="E31" i="10" s="1"/>
  <c r="F33" i="10" a="1"/>
  <c r="F33" i="10" s="1"/>
  <c r="F27" i="10" a="1"/>
  <c r="F27" i="10" s="1"/>
  <c r="DM333" i="13" a="1"/>
  <c r="DM333" i="13" s="1"/>
  <c r="FM333" i="13" a="1"/>
  <c r="FM333" i="13" s="1"/>
  <c r="FE333" i="13" a="1"/>
  <c r="FE333" i="13" s="1"/>
  <c r="ES333" i="13" a="1"/>
  <c r="ES333" i="13" s="1"/>
  <c r="D22" i="10" a="1"/>
  <c r="D22" i="10" s="1"/>
  <c r="ER333" i="13" a="1"/>
  <c r="ER333" i="13" s="1"/>
  <c r="F31" i="10" a="1"/>
  <c r="F31" i="10" s="1"/>
  <c r="IB333" i="13" a="1"/>
  <c r="IB333" i="13" s="1"/>
  <c r="D17" i="10" a="1"/>
  <c r="D17" i="10" s="1"/>
  <c r="B16" i="10" a="1"/>
  <c r="B16" i="10" s="1"/>
  <c r="F30" i="10" a="1"/>
  <c r="F30" i="10" s="1"/>
  <c r="E33" i="10" a="1"/>
  <c r="E33" i="10" s="1"/>
  <c r="C17" i="10" a="1"/>
  <c r="C17" i="10" s="1"/>
  <c r="E34" i="10" a="1"/>
  <c r="E34" i="10" s="1"/>
  <c r="C14" i="10" a="1"/>
  <c r="C14" i="10" s="1"/>
  <c r="FU333" i="13" a="1"/>
  <c r="FU333" i="13" s="1"/>
  <c r="GO333" i="13" a="1"/>
  <c r="GO333" i="13" s="1"/>
  <c r="D36" i="10" a="1"/>
  <c r="D36" i="10" s="1"/>
  <c r="F20" i="10" a="1"/>
  <c r="F20" i="10" s="1"/>
  <c r="FI333" i="13" a="1"/>
  <c r="FI333" i="13" s="1"/>
  <c r="C10" i="10" a="1"/>
  <c r="C10" i="10" s="1"/>
  <c r="F18" i="10" a="1"/>
  <c r="F18" i="10" s="1"/>
  <c r="HC333" i="13" a="1"/>
  <c r="HC333" i="13" s="1"/>
  <c r="EX333" i="13" a="1"/>
  <c r="EX333" i="13" s="1"/>
  <c r="ID333" i="13" a="1"/>
  <c r="ID333" i="13" s="1"/>
  <c r="F22" i="10" a="1"/>
  <c r="F22" i="10" s="1"/>
  <c r="FW333" i="13" a="1"/>
  <c r="FW333" i="13" s="1"/>
  <c r="D23" i="10" a="1"/>
  <c r="D23" i="10" s="1"/>
  <c r="F32" i="10" a="1"/>
  <c r="F32" i="10" s="1"/>
  <c r="EZ333" i="13" a="1"/>
  <c r="EZ333" i="13" s="1"/>
  <c r="D27" i="10" a="1"/>
  <c r="D27" i="10" s="1"/>
  <c r="HN333" i="13" a="1"/>
  <c r="HN333" i="13" s="1"/>
  <c r="EE333" i="13" a="1"/>
  <c r="EE333" i="13" s="1"/>
  <c r="GG333" i="13" a="1"/>
  <c r="GG333" i="13" s="1"/>
  <c r="GX333" i="13" a="1"/>
  <c r="GX333" i="13" s="1"/>
  <c r="EH333" i="13" a="1"/>
  <c r="EH333" i="13" s="1"/>
  <c r="B20" i="10" a="1"/>
  <c r="B20" i="10" s="1"/>
  <c r="B14" i="10" a="1"/>
  <c r="B14" i="10" s="1"/>
  <c r="EW333" i="13" a="1"/>
  <c r="EW333" i="13" s="1"/>
  <c r="C30" i="10" a="1"/>
  <c r="C30" i="10" s="1"/>
  <c r="GK333" i="13" a="1"/>
  <c r="GK333" i="13" s="1"/>
  <c r="F15" i="10" a="1"/>
  <c r="F15" i="10" s="1"/>
  <c r="B9" i="10" a="1"/>
  <c r="B9" i="10" s="1"/>
  <c r="D18" i="10" a="1"/>
  <c r="D18" i="10" s="1"/>
  <c r="HH333" i="13" a="1"/>
  <c r="HH333" i="13" s="1"/>
  <c r="F6" i="10" a="1"/>
  <c r="F6" i="10" s="1"/>
  <c r="D35" i="10" a="1"/>
  <c r="D35" i="10" s="1"/>
  <c r="A32" i="10" a="1"/>
  <c r="A32" i="10" s="1"/>
  <c r="FV333" i="13" a="1"/>
  <c r="FV333" i="13" s="1"/>
  <c r="HK333" i="13" a="1"/>
  <c r="HK333" i="13" s="1"/>
  <c r="D26" i="10" a="1"/>
  <c r="D26" i="10" s="1"/>
  <c r="EU333" i="13" a="1"/>
  <c r="EU333" i="13" s="1"/>
  <c r="F9" i="10" a="1"/>
  <c r="F9" i="10" s="1"/>
  <c r="A16" i="10" a="1"/>
  <c r="A16" i="10" s="1"/>
  <c r="D24" i="10" a="1"/>
  <c r="D24" i="10" s="1"/>
  <c r="B17" i="10" a="1"/>
  <c r="B17" i="10" s="1"/>
  <c r="GV333" i="13" a="1"/>
  <c r="GV333" i="13" s="1"/>
  <c r="F12" i="10" a="1"/>
  <c r="F12" i="10" s="1"/>
  <c r="C8" i="10" a="1"/>
  <c r="C8" i="10" s="1"/>
  <c r="D19" i="10" a="1"/>
  <c r="D19" i="10" s="1"/>
  <c r="F14" i="10" a="1"/>
  <c r="F14" i="10" s="1"/>
  <c r="EO333" i="13" a="1"/>
  <c r="EO333" i="13" s="1"/>
  <c r="F10" i="10" a="1"/>
  <c r="F10" i="10" s="1"/>
  <c r="F5" i="10" a="1"/>
  <c r="F5" i="10" s="1"/>
  <c r="A15" i="10" a="1"/>
  <c r="A15" i="10" s="1"/>
  <c r="EA333" i="13" a="1"/>
  <c r="EA333" i="13" s="1"/>
  <c r="EG333" i="13" a="1"/>
  <c r="EG333" i="13" s="1"/>
  <c r="DP333" i="13" a="1"/>
  <c r="DP333" i="13" s="1"/>
  <c r="D33" i="10" a="1"/>
  <c r="D33" i="10" s="1"/>
  <c r="A34" i="10" a="1"/>
  <c r="A34" i="10" s="1"/>
  <c r="D9" i="10" a="1"/>
  <c r="D9" i="10" s="1"/>
  <c r="FD333" i="13" a="1"/>
  <c r="FD333" i="13" s="1"/>
  <c r="GT333" i="13" a="1"/>
  <c r="GT333" i="13" s="1"/>
  <c r="GP333" i="13" a="1"/>
  <c r="GP333" i="13" s="1"/>
  <c r="FQ333" i="13" a="1"/>
  <c r="FQ333" i="13" s="1"/>
  <c r="EP333" i="13" a="1"/>
  <c r="EP333" i="13" s="1"/>
  <c r="IJ333" i="13" a="1"/>
  <c r="IJ333" i="13" s="1"/>
  <c r="DX333" i="13" a="1"/>
  <c r="DX333" i="13" s="1"/>
  <c r="EJ333" i="13" a="1"/>
  <c r="EJ333" i="13" s="1"/>
  <c r="F21" i="10" a="1"/>
  <c r="F21" i="10" s="1"/>
  <c r="A18" i="10" a="1"/>
  <c r="A18" i="10" s="1"/>
  <c r="GQ333" i="13" a="1"/>
  <c r="GQ333" i="13" s="1"/>
  <c r="B36" i="10" a="1"/>
  <c r="B36" i="10" s="1"/>
  <c r="HR333" i="13" a="1"/>
  <c r="HR333" i="13" s="1"/>
  <c r="B34" i="10" a="1"/>
  <c r="B34" i="10" s="1"/>
  <c r="A14" i="10" a="1"/>
  <c r="A14" i="10" s="1"/>
  <c r="HV333" i="13" a="1"/>
  <c r="HV333" i="13" s="1"/>
  <c r="F13" i="10" a="1"/>
  <c r="F13" i="10" s="1"/>
  <c r="HD333" i="13" a="1"/>
  <c r="HD333" i="13" s="1"/>
  <c r="IM333" i="13" a="1"/>
  <c r="IM333" i="13" s="1"/>
  <c r="HT333" i="13" a="1"/>
  <c r="HT333" i="13" s="1"/>
  <c r="F25" i="10" a="1"/>
  <c r="F25" i="10" s="1"/>
  <c r="B32" i="10" a="1"/>
  <c r="B32" i="10" s="1"/>
  <c r="F19" i="10" a="1"/>
  <c r="F19" i="10" s="1"/>
  <c r="G333" i="13" a="1"/>
  <c r="G333" i="13" s="1"/>
  <c r="FN333" i="13" a="1"/>
  <c r="FN333" i="13" s="1"/>
  <c r="C36" i="10" a="1"/>
  <c r="C36" i="10" s="1"/>
  <c r="D25" i="10" a="1"/>
  <c r="D25" i="10" s="1"/>
  <c r="B25" i="10" a="1"/>
  <c r="B25" i="10" s="1"/>
  <c r="FB333" i="13" a="1"/>
  <c r="FB333" i="13" s="1"/>
  <c r="F29" i="10" a="1"/>
  <c r="F29" i="10" s="1"/>
  <c r="FA333" i="13" a="1"/>
  <c r="FA333" i="13" s="1"/>
  <c r="EI333" i="13" a="1"/>
  <c r="EI333" i="13" s="1"/>
  <c r="DJ333" i="13" a="1"/>
  <c r="DJ333" i="13" s="1"/>
  <c r="IC333" i="13" a="1"/>
  <c r="IC333" i="13" s="1"/>
  <c r="HM333" i="13" a="1"/>
  <c r="HM333" i="13" s="1"/>
  <c r="C28" i="10" a="1"/>
  <c r="C28" i="10" s="1"/>
  <c r="IF333" i="13" a="1"/>
  <c r="IF333" i="13" s="1"/>
  <c r="A7" i="10" a="1"/>
  <c r="A7" i="10" s="1"/>
  <c r="F16" i="10" a="1"/>
  <c r="F16" i="10" s="1"/>
  <c r="B23" i="10" a="1"/>
  <c r="B23" i="10" s="1"/>
  <c r="DU333" i="13" a="1"/>
  <c r="DU333" i="13" s="1"/>
  <c r="C16" i="10" a="1"/>
  <c r="C16" i="10" s="1"/>
  <c r="HB333" i="13" a="1"/>
  <c r="HB333" i="13" s="1"/>
  <c r="GN333" i="13" a="1"/>
  <c r="GN333" i="13" s="1"/>
  <c r="B8" i="10" a="1"/>
  <c r="B8" i="10" s="1"/>
  <c r="B18" i="10" a="1"/>
  <c r="B18" i="10" s="1"/>
  <c r="HP333" i="13" a="1"/>
  <c r="HP333" i="13" s="1"/>
  <c r="HQ333" i="13" a="1"/>
  <c r="HQ333" i="13" s="1"/>
  <c r="C13" i="10" a="1"/>
  <c r="C13" i="10" s="1"/>
  <c r="D12" i="10" a="1"/>
  <c r="D12" i="10" s="1"/>
  <c r="C20" i="10" a="1"/>
  <c r="C20" i="10" s="1"/>
  <c r="HS333" i="13" a="1"/>
  <c r="HS333" i="13" s="1"/>
  <c r="A25" i="10" a="1"/>
  <c r="A25" i="10" s="1"/>
  <c r="A10" i="10" a="1"/>
  <c r="A10" i="10" s="1"/>
  <c r="B24" i="10" a="1"/>
  <c r="B24" i="10" s="1"/>
  <c r="A20" i="10" a="1"/>
  <c r="A20" i="10" s="1"/>
  <c r="D10" i="10" a="1"/>
  <c r="D10" i="10" s="1"/>
  <c r="IH333" i="13" a="1"/>
  <c r="IH333" i="13" s="1"/>
  <c r="C9" i="10" a="1"/>
  <c r="C9" i="10" s="1"/>
  <c r="FF333" i="13" a="1"/>
  <c r="FF333" i="13" s="1"/>
  <c r="FX333" i="13" a="1"/>
  <c r="FX333" i="13" s="1"/>
  <c r="C33" i="10" a="1"/>
  <c r="C33" i="10" s="1"/>
  <c r="A22" i="10" a="1"/>
  <c r="A22" i="10" s="1"/>
  <c r="C6" i="10" a="1"/>
  <c r="C6" i="10" s="1"/>
  <c r="DN333" i="13" a="1"/>
  <c r="DN333" i="13" s="1"/>
  <c r="F26" i="10" a="1"/>
  <c r="F26" i="10" s="1"/>
  <c r="IA333" i="13" a="1"/>
  <c r="IA333" i="13" s="1"/>
  <c r="ED333" i="13" a="1"/>
  <c r="ED333" i="13" s="1"/>
  <c r="HF333" i="13" a="1"/>
  <c r="HF333" i="13" s="1"/>
  <c r="IL333" i="13" a="1"/>
  <c r="IL333" i="13" s="1"/>
  <c r="DR333" i="13" a="1"/>
  <c r="DR333" i="13" s="1"/>
  <c r="DV333" i="13" a="1"/>
  <c r="DV333" i="13" s="1"/>
  <c r="A31" i="10" a="1"/>
  <c r="A31" i="10" s="1"/>
  <c r="A5" i="10" a="1"/>
  <c r="A5" i="10" s="1"/>
  <c r="D31" i="10" a="1"/>
  <c r="D31" i="10" s="1"/>
  <c r="GH333" i="13" a="1"/>
  <c r="GH333" i="13" s="1"/>
  <c r="DL333" i="13" a="1"/>
  <c r="DL333" i="13" s="1"/>
  <c r="B21" i="10" a="1"/>
  <c r="B21" i="10" s="1"/>
  <c r="GY333" i="13" a="1"/>
  <c r="GY333" i="13" s="1"/>
  <c r="B35" i="10" a="1"/>
  <c r="B35" i="10" s="1"/>
  <c r="C11" i="10" a="1"/>
  <c r="C11" i="10" s="1"/>
  <c r="GD333" i="13" a="1"/>
  <c r="GD333" i="13" s="1"/>
  <c r="A33" i="10" a="1"/>
  <c r="A33" i="10" s="1"/>
  <c r="GJ333" i="13" a="1"/>
  <c r="GJ333" i="13" s="1"/>
  <c r="DO333" i="13" a="1"/>
  <c r="DO333" i="13" s="1"/>
  <c r="C24" i="10" a="1"/>
  <c r="C24" i="10" s="1"/>
  <c r="B13" i="10" a="1"/>
  <c r="B13" i="10" s="1"/>
  <c r="B12" i="10" a="1"/>
  <c r="B12" i="10" s="1"/>
  <c r="D28" i="10" a="1"/>
  <c r="D28" i="10" s="1"/>
  <c r="D20" i="10" a="1"/>
  <c r="D20" i="10" s="1"/>
  <c r="B33" i="10" a="1"/>
  <c r="B33" i="10" s="1"/>
  <c r="B26" i="10" a="1"/>
  <c r="B26" i="10" s="1"/>
  <c r="DZ333" i="13" a="1"/>
  <c r="DZ333" i="13" s="1"/>
  <c r="HW333" i="13" a="1"/>
  <c r="HW333" i="13" s="1"/>
  <c r="C26" i="10" a="1"/>
  <c r="C26" i="10" s="1"/>
  <c r="GC333" i="13" a="1"/>
  <c r="GC333" i="13" s="1"/>
  <c r="GZ333" i="13" a="1"/>
  <c r="GZ333" i="13" s="1"/>
  <c r="B27" i="10" a="1"/>
  <c r="B27" i="10" s="1"/>
  <c r="A27" i="10" a="1"/>
  <c r="A27" i="10" s="1"/>
  <c r="C7" i="10" a="1"/>
  <c r="C7" i="10" s="1"/>
  <c r="EB333" i="13" a="1"/>
  <c r="EB333" i="13" s="1"/>
  <c r="HG333" i="13" a="1"/>
  <c r="HG333" i="13" s="1"/>
  <c r="GS333" i="13" a="1"/>
  <c r="GS333" i="13" s="1"/>
  <c r="A19" i="10" a="1"/>
  <c r="A19" i="10" s="1"/>
  <c r="F36" i="10" a="1"/>
  <c r="F36" i="10" s="1"/>
  <c r="F24" i="10" a="1"/>
  <c r="F24" i="10" s="1"/>
  <c r="A29" i="10" a="1"/>
  <c r="A29" i="10" s="1"/>
  <c r="B11" i="10" a="1"/>
  <c r="B11" i="10" s="1"/>
  <c r="B28" i="10" a="1"/>
  <c r="B28" i="10" s="1"/>
  <c r="GE333" i="13" a="1"/>
  <c r="GE333" i="13" s="1"/>
  <c r="C25" i="10" a="1"/>
  <c r="C25" i="10" s="1"/>
  <c r="B31" i="10" a="1"/>
  <c r="B31" i="10" s="1"/>
  <c r="ET333" i="13" a="1"/>
  <c r="ET333" i="13" s="1"/>
  <c r="GI333" i="13" a="1"/>
  <c r="GI333" i="13" s="1"/>
  <c r="A24" i="10" a="1"/>
  <c r="A24" i="10" s="1"/>
  <c r="DS333" i="13" a="1"/>
  <c r="DS333" i="13" s="1"/>
  <c r="GF333" i="13" a="1"/>
  <c r="GF333" i="13" s="1"/>
  <c r="II333" i="13" a="1"/>
  <c r="II333" i="13" s="1"/>
  <c r="C34" i="10" a="1"/>
  <c r="C34" i="10" s="1"/>
  <c r="D14" i="10" a="1"/>
  <c r="D14" i="10" s="1"/>
  <c r="F17" i="10" a="1"/>
  <c r="F17" i="10" s="1"/>
  <c r="FG333" i="13" a="1"/>
  <c r="FG333" i="13" s="1"/>
  <c r="FS333" i="13" a="1"/>
  <c r="FS333" i="13" s="1"/>
  <c r="B15" i="10" a="1"/>
  <c r="B15" i="10" s="1"/>
  <c r="EK333" i="13" a="1"/>
  <c r="EK333" i="13" s="1"/>
  <c r="C15" i="10" a="1"/>
  <c r="C15" i="10" s="1"/>
  <c r="C19" i="10" a="1"/>
  <c r="C19" i="10" s="1"/>
  <c r="HI333" i="13" a="1"/>
  <c r="HI333" i="13" s="1"/>
  <c r="FR333" i="13" a="1"/>
  <c r="FR333" i="13" s="1"/>
  <c r="HJ333" i="13" a="1"/>
  <c r="HJ333" i="13" s="1"/>
  <c r="D5" i="10" a="1"/>
  <c r="D5" i="10" s="1"/>
  <c r="GL333" i="13" a="1"/>
  <c r="GL333" i="13" s="1"/>
  <c r="HY333" i="13" a="1"/>
  <c r="HY333" i="13" s="1"/>
  <c r="B22" i="10" a="1"/>
  <c r="B22" i="10" s="1"/>
  <c r="DW333" i="13" a="1"/>
  <c r="DW333" i="13" s="1"/>
  <c r="FZ333" i="13" a="1"/>
  <c r="FZ333" i="13" s="1"/>
  <c r="EN333" i="13" a="1"/>
  <c r="EN333" i="13" s="1"/>
  <c r="B10" i="10" a="1"/>
  <c r="B10" i="10" s="1"/>
  <c r="FJ333" i="13" a="1"/>
  <c r="FJ333" i="13" s="1"/>
  <c r="FT333" i="13" a="1"/>
  <c r="FT333" i="13" s="1"/>
  <c r="D15" i="10" a="1"/>
  <c r="D15" i="10" s="1"/>
  <c r="D30" i="10" a="1"/>
  <c r="D30" i="10" s="1"/>
  <c r="EQ333" i="13" a="1"/>
  <c r="EQ333" i="13" s="1"/>
  <c r="A30" i="10" a="1"/>
  <c r="A30" i="10" s="1"/>
  <c r="D7" i="10" a="1"/>
  <c r="D7" i="10" s="1"/>
  <c r="C18" i="10" a="1"/>
  <c r="C18" i="10" s="1"/>
  <c r="FL333" i="13" a="1"/>
  <c r="FL333" i="13" s="1"/>
  <c r="IE333" i="13" a="1"/>
  <c r="IE333" i="13" s="1"/>
  <c r="FK333" i="13" a="1"/>
  <c r="FK333" i="13" s="1"/>
  <c r="F28" i="10" a="1"/>
  <c r="F28" i="10" s="1"/>
  <c r="D32" i="10" a="1"/>
  <c r="D32" i="10" s="1"/>
  <c r="C27" i="10" a="1"/>
  <c r="C27" i="10" s="1"/>
  <c r="D21" i="10" a="1"/>
  <c r="D21" i="10" s="1"/>
  <c r="EC333" i="13" a="1"/>
  <c r="EC333" i="13" s="1"/>
  <c r="GW333" i="13" a="1"/>
  <c r="GW333" i="13" s="1"/>
  <c r="D13" i="10" a="1"/>
  <c r="D13" i="10" s="1"/>
  <c r="C12" i="10" a="1"/>
  <c r="C12" i="10" s="1"/>
  <c r="B19" i="10" a="1"/>
  <c r="B19" i="10" s="1"/>
  <c r="B29" i="10" a="1"/>
  <c r="B29" i="10" s="1"/>
  <c r="A12" i="10" a="1"/>
  <c r="A12" i="10" s="1"/>
  <c r="C23" i="10" a="1"/>
  <c r="C23" i="10" s="1"/>
  <c r="A17" i="10" a="1"/>
  <c r="A17" i="10" s="1"/>
  <c r="A6" i="10" a="1"/>
  <c r="A6" i="10" s="1"/>
  <c r="A11" i="10" a="1"/>
  <c r="A11" i="10" s="1"/>
  <c r="C21" i="10" a="1"/>
  <c r="C21" i="10" s="1"/>
  <c r="A21" i="10" a="1"/>
  <c r="A21" i="10" s="1"/>
  <c r="B30" i="10" a="1"/>
  <c r="B30" i="10" s="1"/>
  <c r="C22" i="10" a="1"/>
  <c r="C22" i="10" s="1"/>
  <c r="HO333" i="13" a="1"/>
  <c r="HO333" i="13" s="1"/>
  <c r="GR333" i="13" a="1"/>
  <c r="GR333" i="13" s="1"/>
  <c r="FY333" i="13" a="1"/>
  <c r="FY333" i="13" s="1"/>
  <c r="GB333" i="13" a="1"/>
  <c r="GB333" i="13" s="1"/>
  <c r="A26" i="10" a="1"/>
  <c r="A26" i="10" s="1"/>
  <c r="DT333" i="13" a="1"/>
  <c r="DT333" i="13" s="1"/>
  <c r="HZ333" i="13" a="1"/>
  <c r="HZ333" i="13" s="1"/>
  <c r="A23" i="10" a="1"/>
  <c r="A23" i="10" s="1"/>
  <c r="FC333" i="13" a="1"/>
  <c r="FC333" i="13" s="1"/>
  <c r="A35" i="10" a="1"/>
  <c r="A35" i="10" s="1"/>
  <c r="HL333" i="13" a="1"/>
  <c r="HL333" i="13" s="1"/>
  <c r="GU333" i="13" a="1"/>
  <c r="GU333" i="13" s="1"/>
  <c r="IK333" i="13" a="1"/>
  <c r="IK333" i="13" s="1"/>
  <c r="C29" i="10" a="1"/>
  <c r="C29" i="10" s="1"/>
  <c r="FO333" i="13" a="1"/>
  <c r="FO333" i="13" s="1"/>
  <c r="GM333" i="13" a="1"/>
  <c r="GM333" i="13" s="1"/>
  <c r="C31" i="10" a="1"/>
  <c r="C31" i="10" s="1"/>
  <c r="A36" i="10" a="1"/>
  <c r="A36" i="10" s="1"/>
  <c r="D16" i="10" a="1"/>
  <c r="D16" i="10" s="1"/>
  <c r="C32" i="10" a="1"/>
  <c r="C32" i="10" s="1"/>
  <c r="DK333" i="13" a="1"/>
  <c r="DK333" i="13" s="1"/>
  <c r="EF333" i="13" a="1"/>
  <c r="EF333" i="13" s="1"/>
  <c r="F23" i="10" a="1"/>
  <c r="F23" i="10" s="1"/>
  <c r="D8" i="10" a="1"/>
  <c r="D8" i="10" s="1"/>
  <c r="E32" i="10" a="1"/>
  <c r="E32" i="10" s="1"/>
  <c r="FH333" i="13" a="1"/>
  <c r="FH333" i="13" s="1"/>
  <c r="A28" i="10" a="1"/>
  <c r="A28" i="10" s="1"/>
  <c r="EV333" i="13" a="1"/>
  <c r="EV333" i="13" s="1"/>
  <c r="FP333" i="13" a="1"/>
  <c r="FP333" i="13" s="1"/>
  <c r="DY333" i="13" a="1"/>
  <c r="DY333" i="13" s="1"/>
  <c r="GA333" i="13" a="1"/>
  <c r="GA333" i="13" s="1"/>
  <c r="EL333" i="13" a="1"/>
  <c r="EL333" i="13" s="1"/>
  <c r="E35" i="10" a="1"/>
  <c r="E35" i="10" s="1"/>
  <c r="F7" i="10" a="1"/>
  <c r="F7" i="10" s="1"/>
  <c r="D29" i="10" a="1"/>
  <c r="D29" i="10" s="1"/>
  <c r="C35" i="10" a="1"/>
  <c r="C35" i="10" s="1"/>
  <c r="EM333" i="13" a="1"/>
  <c r="EM333" i="13" s="1"/>
  <c r="F11" i="10" a="1"/>
  <c r="F11" i="10" s="1"/>
  <c r="A13" i="10" a="1"/>
  <c r="A13" i="10" s="1"/>
  <c r="E36" i="10" a="1"/>
  <c r="E36" i="10" s="1"/>
  <c r="HU333" i="13" a="1"/>
  <c r="HU333" i="13" s="1"/>
  <c r="D6" i="10" a="1"/>
  <c r="D6" i="10" s="1"/>
  <c r="IG333" i="13" a="1"/>
  <c r="IG333" i="13" s="1"/>
  <c r="D11" i="10" a="1"/>
  <c r="D11" i="10" s="1"/>
  <c r="HE333" i="13" a="1"/>
  <c r="HE333" i="13" s="1"/>
  <c r="HX333" i="13" a="1"/>
  <c r="HX333" i="13" s="1"/>
  <c r="H21" i="15"/>
  <c r="I307" i="11" s="1"/>
  <c r="K307" i="11" s="1"/>
  <c r="H26" i="15"/>
  <c r="H28" i="15"/>
  <c r="H29" i="15"/>
  <c r="H42" i="15"/>
  <c r="I168" i="13"/>
  <c r="K84" i="11"/>
  <c r="K85" i="11"/>
  <c r="I185" i="13"/>
  <c r="I186" i="13"/>
  <c r="I230" i="13"/>
  <c r="K187" i="11"/>
  <c r="I176" i="13"/>
  <c r="K184" i="11"/>
  <c r="K225" i="11"/>
  <c r="I98" i="11"/>
  <c r="K98" i="11" s="1"/>
  <c r="I97" i="11"/>
  <c r="K97" i="11" s="1"/>
  <c r="I143" i="13"/>
  <c r="I250" i="13"/>
  <c r="K160" i="11"/>
  <c r="I175" i="13"/>
  <c r="I364" i="13"/>
  <c r="I364" i="11" s="1"/>
  <c r="K364" i="11" s="1"/>
  <c r="I171" i="13"/>
  <c r="I13" i="13"/>
  <c r="I158" i="13"/>
  <c r="I241" i="13"/>
  <c r="I10" i="13"/>
  <c r="I189" i="13"/>
  <c r="K185" i="11"/>
  <c r="K186" i="11"/>
  <c r="I177" i="13"/>
  <c r="I172" i="13"/>
  <c r="K102" i="11"/>
  <c r="I167" i="13"/>
  <c r="I115" i="13"/>
  <c r="I7" i="13"/>
  <c r="I9" i="13"/>
  <c r="I54" i="13"/>
  <c r="I157" i="13"/>
  <c r="I235" i="13"/>
  <c r="I51" i="13"/>
  <c r="I53" i="13"/>
  <c r="I152" i="13"/>
  <c r="I150" i="13"/>
  <c r="J12" i="14"/>
  <c r="I417" i="13" s="1"/>
  <c r="I163" i="13"/>
  <c r="I353" i="13"/>
  <c r="I184" i="13"/>
  <c r="K40" i="11"/>
  <c r="K38" i="11"/>
  <c r="K182" i="11"/>
  <c r="I91" i="13"/>
  <c r="K74" i="11"/>
  <c r="K33" i="11"/>
  <c r="K35" i="11"/>
  <c r="K93" i="11"/>
  <c r="J13" i="14"/>
  <c r="J14" i="14"/>
  <c r="I419" i="13" s="1"/>
  <c r="J11" i="14"/>
  <c r="I373" i="11" s="1"/>
  <c r="K183" i="11"/>
  <c r="K231" i="11"/>
  <c r="I93" i="13"/>
  <c r="I90" i="13"/>
  <c r="I88" i="13"/>
  <c r="I86" i="13"/>
  <c r="I84" i="13"/>
  <c r="I92" i="13"/>
  <c r="I89" i="13"/>
  <c r="I87" i="13"/>
  <c r="I85" i="13"/>
  <c r="I83" i="13"/>
  <c r="K60" i="11"/>
  <c r="K29" i="11"/>
  <c r="K73" i="11"/>
  <c r="J15" i="14"/>
  <c r="I377" i="11" s="1"/>
  <c r="K377" i="11" s="1"/>
  <c r="K28" i="11"/>
  <c r="K9" i="11"/>
  <c r="K7" i="11"/>
  <c r="K54" i="11"/>
  <c r="K58" i="11"/>
  <c r="K56" i="11"/>
  <c r="K69" i="11"/>
  <c r="K72" i="11"/>
  <c r="K71" i="11"/>
  <c r="K89" i="11"/>
  <c r="K91" i="11"/>
  <c r="K163" i="11"/>
  <c r="K161" i="11"/>
  <c r="K193" i="11"/>
  <c r="K222" i="11"/>
  <c r="K30" i="11"/>
  <c r="K31" i="11"/>
  <c r="K34" i="11"/>
  <c r="K36" i="11"/>
  <c r="K153" i="11"/>
  <c r="K39" i="11"/>
  <c r="K224" i="11"/>
  <c r="K90" i="11"/>
  <c r="K50" i="11"/>
  <c r="K52" i="11"/>
  <c r="K59" i="11"/>
  <c r="K57" i="11"/>
  <c r="K67" i="11"/>
  <c r="K70" i="11"/>
  <c r="K96" i="11"/>
  <c r="K106" i="11"/>
  <c r="K104" i="11"/>
  <c r="K194" i="11"/>
  <c r="K192" i="11"/>
  <c r="K203" i="11"/>
  <c r="K223" i="11"/>
  <c r="K351" i="11"/>
  <c r="K92" i="11"/>
  <c r="K173" i="11"/>
  <c r="K158" i="11"/>
  <c r="K152" i="11"/>
  <c r="K168" i="11"/>
  <c r="I351" i="13"/>
  <c r="I164" i="13"/>
  <c r="I269" i="13"/>
  <c r="I201" i="13"/>
  <c r="I56" i="13"/>
  <c r="I160" i="13"/>
  <c r="I174" i="13"/>
  <c r="I153" i="13"/>
  <c r="I124" i="13"/>
  <c r="I223" i="13"/>
  <c r="I130" i="13"/>
  <c r="I239" i="13"/>
  <c r="I55" i="13"/>
  <c r="I166" i="13"/>
  <c r="I170" i="13"/>
  <c r="I362" i="13"/>
  <c r="I362" i="11" s="1"/>
  <c r="K362" i="11" s="1"/>
  <c r="I359" i="13"/>
  <c r="I359" i="11" s="1"/>
  <c r="K359" i="11" s="1"/>
  <c r="I118" i="13"/>
  <c r="I367" i="13"/>
  <c r="I367" i="11" s="1"/>
  <c r="K367" i="11" s="1"/>
  <c r="I197" i="13"/>
  <c r="I57" i="13"/>
  <c r="I199" i="13"/>
  <c r="I165" i="13"/>
  <c r="I270" i="13"/>
  <c r="I117" i="13"/>
  <c r="I149" i="13"/>
  <c r="I219" i="13"/>
  <c r="I422" i="13"/>
  <c r="I12" i="13"/>
  <c r="I338" i="13"/>
  <c r="I8" i="13"/>
  <c r="I142" i="13"/>
  <c r="I190" i="13"/>
  <c r="I360" i="13"/>
  <c r="I360" i="11" s="1"/>
  <c r="I162" i="13"/>
  <c r="I240" i="13"/>
  <c r="I271" i="13"/>
  <c r="I113" i="13"/>
  <c r="I195" i="13"/>
  <c r="I212" i="13"/>
  <c r="I116" i="13"/>
  <c r="I161" i="13"/>
  <c r="I358" i="13"/>
  <c r="I358" i="11" s="1"/>
  <c r="I169" i="13"/>
  <c r="I273" i="13"/>
  <c r="I198" i="13"/>
  <c r="I112" i="13"/>
  <c r="I222" i="13"/>
  <c r="I229" i="13"/>
  <c r="I361" i="13"/>
  <c r="I361" i="11" s="1"/>
  <c r="K361" i="11" s="1"/>
  <c r="I119" i="13"/>
  <c r="I421" i="13"/>
  <c r="I220" i="13"/>
  <c r="I120" i="13"/>
  <c r="I272" i="13"/>
  <c r="I81" i="13"/>
  <c r="I129" i="13"/>
  <c r="I141" i="13"/>
  <c r="I231" i="13"/>
  <c r="I6" i="13"/>
  <c r="I191" i="13"/>
  <c r="I114" i="13"/>
  <c r="I188" i="13"/>
  <c r="I182" i="13"/>
  <c r="I11" i="13"/>
  <c r="I211" i="13"/>
  <c r="I144" i="13"/>
  <c r="I151" i="13"/>
  <c r="I52" i="13"/>
  <c r="I180" i="13"/>
  <c r="I121" i="13"/>
  <c r="I221" i="13"/>
  <c r="I224" i="13"/>
  <c r="I249" i="13"/>
  <c r="I200" i="13"/>
  <c r="K8" i="11"/>
  <c r="I122" i="13"/>
  <c r="K6" i="11"/>
  <c r="K51" i="11"/>
  <c r="K55" i="11"/>
  <c r="K105" i="11"/>
  <c r="K162" i="11"/>
  <c r="K338" i="11"/>
  <c r="K53" i="11"/>
  <c r="I423" i="13"/>
  <c r="H319" i="1" l="1"/>
  <c r="J19" i="1"/>
  <c r="I21" i="11" s="1"/>
  <c r="K21" i="11" s="1"/>
  <c r="I20" i="11"/>
  <c r="K20" i="11" s="1"/>
  <c r="I26" i="11"/>
  <c r="K26" i="11" s="1"/>
  <c r="I109" i="11"/>
  <c r="K109" i="11" s="1"/>
  <c r="E28" i="10" a="1"/>
  <c r="E28" i="10" s="1"/>
  <c r="I346" i="13"/>
  <c r="I190" i="11"/>
  <c r="K190" i="11" s="1"/>
  <c r="J22" i="1"/>
  <c r="I24" i="11" s="1"/>
  <c r="K24" i="11" s="1"/>
  <c r="I189" i="11"/>
  <c r="K189" i="11" s="1"/>
  <c r="I188" i="11"/>
  <c r="K188" i="11" s="1"/>
  <c r="I191" i="11"/>
  <c r="K191" i="11" s="1"/>
  <c r="E27" i="10" a="1"/>
  <c r="E27" i="10" s="1"/>
  <c r="K14" i="11"/>
  <c r="G36" i="10" a="1"/>
  <c r="G36" i="10" s="1"/>
  <c r="K333" i="11"/>
  <c r="K360" i="11"/>
  <c r="K373" i="11"/>
  <c r="K346" i="11"/>
  <c r="K357" i="11"/>
  <c r="K358" i="11"/>
  <c r="K339" i="11"/>
  <c r="K336" i="11"/>
  <c r="G34" i="10" s="1" a="1"/>
  <c r="G34" i="10" s="1"/>
  <c r="K342" i="11"/>
  <c r="I354" i="11"/>
  <c r="G35" i="10" a="1"/>
  <c r="G35" i="10" s="1"/>
  <c r="K365" i="11"/>
  <c r="K355" i="11"/>
  <c r="I368" i="11"/>
  <c r="I315" i="11"/>
  <c r="K315" i="11" s="1"/>
  <c r="I314" i="11"/>
  <c r="I312" i="11"/>
  <c r="K312" i="11" s="1"/>
  <c r="I310" i="11"/>
  <c r="K310" i="11" s="1"/>
  <c r="I424" i="13"/>
  <c r="I353" i="11"/>
  <c r="I374" i="11"/>
  <c r="K374" i="11" s="1"/>
  <c r="I416" i="13"/>
  <c r="I420" i="13"/>
  <c r="I376" i="11"/>
  <c r="E30" i="10" s="1" a="1"/>
  <c r="E30" i="10" s="1"/>
  <c r="I418" i="13"/>
  <c r="I375" i="11"/>
  <c r="K375" i="11" s="1"/>
  <c r="I415" i="13"/>
  <c r="K372" i="11"/>
  <c r="G33" i="10" l="1" a="1"/>
  <c r="G33" i="10" s="1"/>
  <c r="E15" i="10" a="1"/>
  <c r="E15" i="10" s="1"/>
  <c r="E21" i="10" a="1"/>
  <c r="E21" i="10" s="1"/>
  <c r="E24" i="10" a="1"/>
  <c r="E24" i="10" s="1"/>
  <c r="E23" i="10" a="1"/>
  <c r="E23" i="10" s="1"/>
  <c r="E29" i="10" a="1"/>
  <c r="E29" i="10" s="1"/>
  <c r="E26" i="10" a="1"/>
  <c r="E26" i="10" s="1"/>
  <c r="E22" i="10" a="1"/>
  <c r="E22" i="10" s="1"/>
  <c r="E20" i="10" a="1"/>
  <c r="E20" i="10" s="1"/>
  <c r="E25" i="10" a="1"/>
  <c r="E25" i="10" s="1"/>
  <c r="K376" i="11"/>
  <c r="G31" i="10" s="1" a="1"/>
  <c r="G31" i="10" s="1"/>
  <c r="K368" i="11"/>
  <c r="E14" i="10" a="1"/>
  <c r="E14" i="10" s="1"/>
  <c r="K354" i="11"/>
  <c r="E12" i="10" a="1"/>
  <c r="E12" i="10" s="1"/>
  <c r="E19" i="10" a="1"/>
  <c r="E19" i="10" s="1"/>
  <c r="E18" i="10" a="1"/>
  <c r="E18" i="10" s="1"/>
  <c r="E9" i="10" a="1"/>
  <c r="E9" i="10" s="1"/>
  <c r="E10" i="10" a="1"/>
  <c r="E10" i="10" s="1"/>
  <c r="E16" i="10" a="1"/>
  <c r="E16" i="10" s="1"/>
  <c r="E13" i="10" a="1"/>
  <c r="E13" i="10" s="1"/>
  <c r="E17" i="10" a="1"/>
  <c r="E17" i="10" s="1"/>
  <c r="E11" i="10" a="1"/>
  <c r="E11" i="10" s="1"/>
  <c r="E6" i="10" a="1"/>
  <c r="E6" i="10" s="1"/>
  <c r="K314" i="11"/>
  <c r="E8" i="10" a="1"/>
  <c r="E8" i="10" s="1"/>
  <c r="K353" i="11"/>
  <c r="G24" i="10" s="1" a="1"/>
  <c r="G24" i="10" s="1"/>
  <c r="K369" i="11"/>
  <c r="G28" i="10" s="1" a="1"/>
  <c r="G28" i="10" s="1"/>
  <c r="G32" i="10" l="1" a="1"/>
  <c r="G32" i="10" s="1"/>
  <c r="G26" i="10" a="1"/>
  <c r="G26" i="10" s="1"/>
  <c r="G29" i="10" a="1"/>
  <c r="G29" i="10" s="1"/>
  <c r="G22" i="10" a="1"/>
  <c r="G22" i="10" s="1"/>
  <c r="G23" i="10" a="1"/>
  <c r="G23" i="10" s="1"/>
  <c r="G30" i="10" a="1"/>
  <c r="G30" i="10" s="1"/>
  <c r="G25" i="10" a="1"/>
  <c r="G25" i="10" s="1"/>
  <c r="G17" i="10" a="1"/>
  <c r="G17" i="10" s="1"/>
  <c r="G20" i="10" a="1"/>
  <c r="G20" i="10" s="1"/>
  <c r="G18" i="10" a="1"/>
  <c r="G18" i="10" s="1"/>
  <c r="G15" i="10" a="1"/>
  <c r="G15" i="10" s="1"/>
  <c r="G11" i="10" a="1"/>
  <c r="G11" i="10" s="1"/>
  <c r="G19" i="10" a="1"/>
  <c r="G19" i="10" s="1"/>
  <c r="G16" i="10" a="1"/>
  <c r="G16" i="10" s="1"/>
  <c r="G9" i="10" a="1"/>
  <c r="G9" i="10" s="1"/>
  <c r="G8" i="10" a="1"/>
  <c r="G8" i="10" s="1"/>
  <c r="B224" i="11" l="1"/>
  <c r="A8" i="10" l="1" a="1"/>
  <c r="A8" i="10" s="1"/>
  <c r="A9" i="10" a="1"/>
  <c r="A9" i="10" s="1"/>
  <c r="J15" i="1" l="1"/>
  <c r="I17" i="11" s="1"/>
  <c r="E5" i="10" s="1" a="1"/>
  <c r="E5" i="10" s="1"/>
  <c r="K17" i="11" l="1"/>
  <c r="G13" i="10" s="1" a="1"/>
  <c r="G13" i="10" s="1"/>
  <c r="E7" i="10" a="1"/>
  <c r="E7" i="10" s="1"/>
  <c r="G14" i="10" a="1"/>
  <c r="G14" i="10" s="1"/>
  <c r="G7" i="10" a="1"/>
  <c r="G7" i="10" s="1"/>
  <c r="G12" i="10" a="1"/>
  <c r="G12" i="10" s="1"/>
  <c r="I243" i="11" l="1"/>
  <c r="K243" i="11" s="1"/>
  <c r="G21" i="10" s="1" a="1"/>
  <c r="G21" i="10" s="1"/>
  <c r="G6" i="10" l="1" a="1"/>
  <c r="G6" i="10" s="1"/>
  <c r="G10" i="10" a="1"/>
  <c r="G10" i="10" s="1"/>
  <c r="G27" i="10" a="1"/>
  <c r="G27" i="10" s="1"/>
  <c r="G5" i="10" a="1"/>
  <c r="G5" i="10" s="1"/>
  <c r="G2" i="10" l="1"/>
  <c r="G3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PAO</author>
    <author>Серега</author>
  </authors>
  <commentList>
    <comment ref="M3" authorId="0" shapeId="0" xr:uid="{80843125-8053-4CE9-9359-C05905EE13BC}">
      <text>
        <r>
          <rPr>
            <b/>
            <sz val="9"/>
            <color indexed="81"/>
            <rFont val="Tahoma"/>
            <family val="2"/>
          </rPr>
          <t>Введіть актуальний курс НБУ</t>
        </r>
      </text>
    </comment>
    <comment ref="G314" authorId="1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Клікніть мишкою для вибору одиниці виміру</t>
        </r>
      </text>
    </comment>
    <comment ref="G315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Клікніть мишкою для вибору одиниці виміру</t>
        </r>
      </text>
    </comment>
    <comment ref="G316" authorId="1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Клікніть мишкою для вибору одиниці виміру</t>
        </r>
      </text>
    </comment>
    <comment ref="G318" authorId="1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Клікніть мишкою для вибору одиниці виміру</t>
        </r>
      </text>
    </comment>
    <comment ref="G319" authorId="1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Клікніть мишкою для вибору одиниці виміру</t>
        </r>
      </text>
    </comment>
    <comment ref="G320" authorId="1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Клікніть мишкою для вибору одиниці виміру</t>
        </r>
      </text>
    </comment>
    <comment ref="G321" authorId="0" shapeId="0" xr:uid="{4EF075D9-22B5-412C-807E-9E9848E5880F}">
      <text>
        <r>
          <rPr>
            <b/>
            <sz val="9"/>
            <color indexed="81"/>
            <rFont val="Tahoma"/>
            <family val="2"/>
          </rPr>
          <t>Клікніть мишкою для вибору одиниці виміру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Серега</author>
  </authors>
  <commentList>
    <comment ref="J3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Ця знижка залежить від Вашої загальної знижки. Розраховується автоматично.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PAO</author>
  </authors>
  <commentList>
    <comment ref="I3" authorId="0" shapeId="0" xr:uid="{4849C039-E0C4-4C58-ABD2-10E7C9E73FEF}">
      <text>
        <r>
          <rPr>
            <b/>
            <sz val="9"/>
            <color indexed="81"/>
            <rFont val="Tahoma"/>
            <family val="2"/>
            <charset val="204"/>
          </rPr>
          <t>Введіть актуальний курс Євро НБУ</t>
        </r>
      </text>
    </comment>
  </commentList>
</comments>
</file>

<file path=xl/sharedStrings.xml><?xml version="1.0" encoding="utf-8"?>
<sst xmlns="http://schemas.openxmlformats.org/spreadsheetml/2006/main" count="4637" uniqueCount="1992">
  <si>
    <t/>
  </si>
  <si>
    <t>Вигляд</t>
  </si>
  <si>
    <t>Тип</t>
  </si>
  <si>
    <t>Назва</t>
  </si>
  <si>
    <t>Артикул</t>
  </si>
  <si>
    <t>Опис</t>
  </si>
  <si>
    <t>Упаковка</t>
  </si>
  <si>
    <t>Замовлення</t>
  </si>
  <si>
    <t>Вартість замовлення</t>
  </si>
  <si>
    <t>01/8 PL G</t>
  </si>
  <si>
    <t>Тримач пластиковий сірий M8</t>
  </si>
  <si>
    <t>01 010</t>
  </si>
  <si>
    <t>Поліамід, колір — сірий, висота монтажу 30 мм, внутрішня різьба М8</t>
  </si>
  <si>
    <t>шт.</t>
  </si>
  <si>
    <t>100/400/500</t>
  </si>
  <si>
    <t>01/6 PL G</t>
  </si>
  <si>
    <t>Тримач пластиковий сірий M6</t>
  </si>
  <si>
    <t>01 020</t>
  </si>
  <si>
    <t>Поліамід, колір — сірий, висота монтажу 30 мм, внутрішня різьба М6</t>
  </si>
  <si>
    <t>01/6 PL R</t>
  </si>
  <si>
    <t>01 030</t>
  </si>
  <si>
    <t>Поліамід, колір — червоний (RAL 3011), висота монтажу 30 мм, внутрішня різьба М6</t>
  </si>
  <si>
    <t>01/6 PL B</t>
  </si>
  <si>
    <t>01 040</t>
  </si>
  <si>
    <t>Поліамід, колір — червоний (RAL 8017), висота монтажу 30 мм, внутрішня різьба М6</t>
  </si>
  <si>
    <t>01/6 PL Cu</t>
  </si>
  <si>
    <t>01 050</t>
  </si>
  <si>
    <t>Поліамід, колір — “мідь”, висота монтажу 30 мм, внутрішня різьба М6</t>
  </si>
  <si>
    <t>10/ОС PL</t>
  </si>
  <si>
    <t>Тримач коньковий півкруглий з пластиком</t>
  </si>
  <si>
    <t>10 010</t>
  </si>
  <si>
    <t>Сталь, гальванічно оцинкована, з пластиковим тримачем</t>
  </si>
  <si>
    <t>10 020</t>
  </si>
  <si>
    <t>Сталь, гальванічно оцинкована і лакована в коричневий колір (RAL 8017), з пластиковим тримачем коричневого кольору</t>
  </si>
  <si>
    <t>10 030</t>
  </si>
  <si>
    <t>Сталь, гальванічно оцинкована і лакована в червоний колір (RAL 3011), з пластиковим тримачем червоного кольору</t>
  </si>
  <si>
    <t>10 040</t>
  </si>
  <si>
    <t>Сталь, гальванічно оцинкована і лакована в світлокоричневий колір (“під мідь”), з пластиковим тримачем кольору міді</t>
  </si>
  <si>
    <t>10/Mi PL</t>
  </si>
  <si>
    <t>10 050</t>
  </si>
  <si>
    <t>Сталь обміднена, з пластиковим тримачем кольору міді</t>
  </si>
  <si>
    <t>10/Cu PL</t>
  </si>
  <si>
    <t>10 060</t>
  </si>
  <si>
    <t>Мідь, з пластиковим тримачем кольору міді</t>
  </si>
  <si>
    <t>20/OC PL</t>
  </si>
  <si>
    <t>Тримач коньковий кутовий з пластиком</t>
  </si>
  <si>
    <t>20 010</t>
  </si>
  <si>
    <t>Сталь, гальванічно оцинкована, з пластиковим тримачем сірого кольору</t>
  </si>
  <si>
    <t>20 020</t>
  </si>
  <si>
    <t>Сталь, гальванічно оцинкована і лакована в коричневий колір (RAL 8017) з пластиковим тримачем коричневого кольору</t>
  </si>
  <si>
    <t>20 030</t>
  </si>
  <si>
    <t>Сталь, гальванічно оцинкована і лакована в червоний колір (RAL 3011) з пластиковим тримачем червоного кольору</t>
  </si>
  <si>
    <t>20 040</t>
  </si>
  <si>
    <t>20/Mi PL</t>
  </si>
  <si>
    <t>20 050</t>
  </si>
  <si>
    <t>Сталь обміднена з пластиковим тримачем кольору міді</t>
  </si>
  <si>
    <t>30/8 OC</t>
  </si>
  <si>
    <t>Затискач круглого провідника універсальний</t>
  </si>
  <si>
    <t>30 010</t>
  </si>
  <si>
    <t>Сталь, гальванічно оцинкована</t>
  </si>
  <si>
    <t>50/200</t>
  </si>
  <si>
    <t>30/8 Cu</t>
  </si>
  <si>
    <t>30 020</t>
  </si>
  <si>
    <t>Мідь, з болтом, гайкою, шайбою з нержавіючої сталі</t>
  </si>
  <si>
    <t>30/8 Ni</t>
  </si>
  <si>
    <t>30 030</t>
  </si>
  <si>
    <t>Нержавіюча сталь</t>
  </si>
  <si>
    <t>30/8 Mi</t>
  </si>
  <si>
    <t>Алюмінієва щогла висотою 1,5 м, діаметром 12 мм з двома кріпленнями до комину та з'єднувачем з дротом 8-10 мм</t>
  </si>
  <si>
    <t>Алюмінієва щогла висотою 2 м, діаметром 12 мм з двома кріпленнями до комину та з'єднувачем з дротом 8-10 мм</t>
  </si>
  <si>
    <t>50/16/25</t>
  </si>
  <si>
    <t>Алюмінієва щогла висотою 2,5 м, діаметром 16 мм з двома кріпленнями до комину та з'єднувачем з дротом 8-10 мм</t>
  </si>
  <si>
    <t>50/16/30</t>
  </si>
  <si>
    <t>Алюмінієва щогла висотою 3 м, діаметром 16 мм з двома кріпленнями до комину та з'єднувачем з дротом 8-10 мм</t>
  </si>
  <si>
    <t>40/16 ОС</t>
  </si>
  <si>
    <t>Стержень заземлення</t>
  </si>
  <si>
    <t>40 010</t>
  </si>
  <si>
    <t>Сталь гальванічно оцинкована, довжина 1,5 м, діаметр 16 мм, із зовнішньою різьбою з обох кінців</t>
  </si>
  <si>
    <t>40 020</t>
  </si>
  <si>
    <t>Надміцна сталь, зовнішня різьба М16, під насадку SDS-max для вібромолота</t>
  </si>
  <si>
    <t>42/16</t>
  </si>
  <si>
    <t>Муфта заземлення</t>
  </si>
  <si>
    <t>40 030</t>
  </si>
  <si>
    <t>Сталь гальванічно оцинкована,з внутрішньою різьбою М16</t>
  </si>
  <si>
    <t>43/16</t>
  </si>
  <si>
    <t>Наконечник для звичайних грунтів</t>
  </si>
  <si>
    <t>40 040</t>
  </si>
  <si>
    <t>Сталь гальванічно оцинкована, з внутрішньою різьбою М16</t>
  </si>
  <si>
    <t>Стрічка антикорозійна 10м</t>
  </si>
  <si>
    <t>40 070</t>
  </si>
  <si>
    <t>Клейка стрічка для гідроізоляції та антикорозійного захисту місць з'єднань в землі. Довжина 10 метрів.</t>
  </si>
  <si>
    <t>Дріт DS08 мм</t>
  </si>
  <si>
    <t>40 080</t>
  </si>
  <si>
    <t>Сталь кругла, гарячооцинкована, діаметр 8 мм.
1 м.п. = 0,39 кг, 1 кг = 2,564 м.п.</t>
  </si>
  <si>
    <t>Дріт алюмінієвий D8 мм</t>
  </si>
  <si>
    <t>40 081</t>
  </si>
  <si>
    <t>Дріт мідний D8 мм</t>
  </si>
  <si>
    <t>40 082</t>
  </si>
  <si>
    <t>Полоса TSO 25х4</t>
  </si>
  <si>
    <t>40 090</t>
  </si>
  <si>
    <t>Сталь плоска 25х4 гарячооцинкована,
1 м.п. = 0,8 кг, 1 кг = 1,25 м.п.</t>
  </si>
  <si>
    <t>Двогвинт 8х100 з дюбелем</t>
  </si>
  <si>
    <t>60 020</t>
  </si>
  <si>
    <t>Двогвинт 8х140 з дюбелем</t>
  </si>
  <si>
    <t>60 030</t>
  </si>
  <si>
    <t>Двогвинт 8х200 з дюбелем</t>
  </si>
  <si>
    <t>60 040</t>
  </si>
  <si>
    <t>Сталь, гарячооцинкована</t>
  </si>
  <si>
    <t>Од. вим.</t>
  </si>
  <si>
    <t>Ціна
 грн., 
з ПДВ</t>
  </si>
  <si>
    <t>в т.ч. ПДВ</t>
  </si>
  <si>
    <t>Алюміній, діаметр 8 мм.
1 м.п. = 0,135 кг, 1 кг = 7,4 м.п.</t>
  </si>
  <si>
    <t>Мідь, діаметр 8 мм.
1 м.п. = 0,447 кг, 1 кг = 2,24 м.п.</t>
  </si>
  <si>
    <t xml:space="preserve">Ціна 
грн., з ПДВ зі знижкою
  </t>
  </si>
  <si>
    <t xml:space="preserve">Засоби кріплення                      </t>
  </si>
  <si>
    <t>Введіть потрібну кількість</t>
  </si>
  <si>
    <t xml:space="preserve">Сталь, гальванічно оцинкована, довжина 100 мм з різьбою під дюбель та різьбою М8. Дюбель 12х60 </t>
  </si>
  <si>
    <t xml:space="preserve">Сталь, гальванічно оцинкована, довжина 200 мм  з різьбою під дюбель та різьбою М8. Дюбель 12х60 </t>
  </si>
  <si>
    <t xml:space="preserve">Сталь, гальванічно оцинкована, довжина 140 мм  з різьбою під дюбель та різьбою М8. Дюбель 12х60 </t>
  </si>
  <si>
    <t>Кількість</t>
  </si>
  <si>
    <t>Од.</t>
  </si>
  <si>
    <t>кг.</t>
  </si>
  <si>
    <t xml:space="preserve">Замовлення </t>
  </si>
  <si>
    <t>Тримач пластиковий червоний M6</t>
  </si>
  <si>
    <t>Тримач пластиковий коричневий M6</t>
  </si>
  <si>
    <t>Тримач пластиковий колір мідь M6</t>
  </si>
  <si>
    <t xml:space="preserve">Пластикові тримачі круглого провідника       </t>
  </si>
  <si>
    <t xml:space="preserve">Тримачі                                           </t>
  </si>
  <si>
    <t xml:space="preserve">Блискавкоприймачі                             </t>
  </si>
  <si>
    <t xml:space="preserve">Комплектуючі для заземлення                 </t>
  </si>
  <si>
    <t>Всього (грн)</t>
  </si>
  <si>
    <t>01 015</t>
  </si>
  <si>
    <t>01/8 PL W</t>
  </si>
  <si>
    <t>01/6 PL W</t>
  </si>
  <si>
    <t>01 025</t>
  </si>
  <si>
    <t>Поліамід, колір — світло-сірий, висота монтажу 30 мм, внутрішня різьба М8</t>
  </si>
  <si>
    <t>Поліамід, колір — світло-сірий, висота монтажу 30 мм, внутрішня різьба М6</t>
  </si>
  <si>
    <t>Тримач пластиковий світло-сірий M8</t>
  </si>
  <si>
    <t>Тримач пластиковий світло-сірий M6</t>
  </si>
  <si>
    <t>10/ОС PL W</t>
  </si>
  <si>
    <t>10 015</t>
  </si>
  <si>
    <t>Сталь, гальванічно оцинкована, з пластиковим тримачем світло-сірого кольору</t>
  </si>
  <si>
    <t>20/OC PL W</t>
  </si>
  <si>
    <t>20 015</t>
  </si>
  <si>
    <t>Алюмінієва щогла висотою 2,5 м, діаметром 16 мм з трьома кріпленнями до комину та з'єднувачем з дротом 8-10 мм</t>
  </si>
  <si>
    <t>Алюмінієва щогла висотою 3 м, діаметром 16 мм з трьома кріпленнями до комину та з'єднувачем з дротом 8-10 мм</t>
  </si>
  <si>
    <t>Поліамід, колір — коричневий (RAL 8017), висота монтажу 30 мм, внутрішня різьба М6</t>
  </si>
  <si>
    <t>Ціна грн., 
з ПДВ</t>
  </si>
  <si>
    <t>Затискач дріт d8-10/дріт d8-10</t>
  </si>
  <si>
    <t>Затискач прут d16/дріт d8-10</t>
  </si>
  <si>
    <t>80 010</t>
  </si>
  <si>
    <t>80 015</t>
  </si>
  <si>
    <t>80 030</t>
  </si>
  <si>
    <t>80 040</t>
  </si>
  <si>
    <t>80 045</t>
  </si>
  <si>
    <t>80 050</t>
  </si>
  <si>
    <t>80 055</t>
  </si>
  <si>
    <t>80 080</t>
  </si>
  <si>
    <t>80 035</t>
  </si>
  <si>
    <t>80 025</t>
  </si>
  <si>
    <t>80 020</t>
  </si>
  <si>
    <t>30/10 OCH</t>
  </si>
  <si>
    <t>30/10 OC</t>
  </si>
  <si>
    <t>30 110</t>
  </si>
  <si>
    <t>30 120</t>
  </si>
  <si>
    <t>Сталь 2,5 мм, гальванічно оцинкована, болт М10</t>
  </si>
  <si>
    <t>Сталь 2,5 мм, гарячооцинкована, болт М10</t>
  </si>
  <si>
    <t>Мідь 2 мм, з болтом М8, гайкою, шайбою з нержавіючої сталі</t>
  </si>
  <si>
    <t>Нержавіюча сталь 2 мм, болт М8</t>
  </si>
  <si>
    <t>Обміднена сталь 2 мм, з болтом М8, гайкою, шайбою з нержавіючої сталі</t>
  </si>
  <si>
    <t>Сталь 2 мм, гальванічно оцинкована, болт М8</t>
  </si>
  <si>
    <t>м.Львів, вул.Городоцька, 128, оф. 2
(067) 38 38 929,  (032) 245 12 60
gromovyklviv@gmail.com
gromovyk.com</t>
  </si>
  <si>
    <t>Болт для забивання стержнів</t>
  </si>
  <si>
    <t>*Конькові тримачі можуть бути виготовлені також в інших кольорах відповідно до RAL</t>
  </si>
  <si>
    <t>Тримач пластиковий сірий, 30 мм, М8</t>
  </si>
  <si>
    <t>Тримач пластиковий світло-сірий, 30 мм, М8</t>
  </si>
  <si>
    <t>Тримач пластиковий сірий, 30 мм, М6</t>
  </si>
  <si>
    <t>Тримач пластиковий світло-сірий, 30 мм, М6</t>
  </si>
  <si>
    <t>Тримач пластиковий червоний RAL 3011, 30 мм, М6</t>
  </si>
  <si>
    <t>Тримач пластиковий коричневий RAL 8017, 30 мм, М6</t>
  </si>
  <si>
    <t>Коньковий тримач півкруглий з пластиком сірим</t>
  </si>
  <si>
    <t>Коньковий тримач півкруглий з пластиком світло-сірим</t>
  </si>
  <si>
    <t>10/OC PL 8017</t>
  </si>
  <si>
    <t>10/OC PL 3011</t>
  </si>
  <si>
    <t>10/OC PL 8004</t>
  </si>
  <si>
    <t>Коньковий тримач півкруглий мідний з пластиком</t>
  </si>
  <si>
    <t>Коньковий тримач кутовий  з пластиком cвітло-сірим</t>
  </si>
  <si>
    <t>Муфта заземлення оцинкована</t>
  </si>
  <si>
    <t>10/ОС PL 8017</t>
  </si>
  <si>
    <t>Тримач коньковий півкруглий з пластиком коричневий</t>
  </si>
  <si>
    <t>Тримач коньковий півкруглий з пластиком червоний</t>
  </si>
  <si>
    <t>Тримач коньковий півкруглий з пластиком рудий</t>
  </si>
  <si>
    <t>10/ОС PL 3011</t>
  </si>
  <si>
    <t>10/ОС PL 8004</t>
  </si>
  <si>
    <t>Тримач коньковий кутовий з пластиком коричневий</t>
  </si>
  <si>
    <t>Тримач коньковий кутовий з пластиком червоний</t>
  </si>
  <si>
    <t>Тримач коньковий кутовий з пластиком рудий</t>
  </si>
  <si>
    <t>20/OC PL 8017</t>
  </si>
  <si>
    <t>20/OC PL 3011</t>
  </si>
  <si>
    <t>20/OC PL 8004</t>
  </si>
  <si>
    <t>Сталь, гальванічно оцинкована і лакована в світлокоричневий колір (рудий “під мідь” RAL 8004), з пластиковим тримачем кольору міді</t>
  </si>
  <si>
    <t>80 085</t>
  </si>
  <si>
    <t>80 084</t>
  </si>
  <si>
    <t>04/8.3 Ni</t>
  </si>
  <si>
    <t>90 091</t>
  </si>
  <si>
    <t>04/8.2 Cu</t>
  </si>
  <si>
    <t>04/8.3 Cu</t>
  </si>
  <si>
    <t>90 092</t>
  </si>
  <si>
    <t>Затискач дріт d8-10/дріт d8-10 (мідь)</t>
  </si>
  <si>
    <t>90 095</t>
  </si>
  <si>
    <t>90 090</t>
  </si>
  <si>
    <t>Затискач з однієї мідної пластини з вигином під 8-10 мм, та двох плоских - нержавіючої та гальв. оцинкованої, товщиною 2мм, на чотири болти М8</t>
  </si>
  <si>
    <t>2PL</t>
  </si>
  <si>
    <t>3PL</t>
  </si>
  <si>
    <t>Тримач пластиковий для плоского даху з бетоном</t>
  </si>
  <si>
    <t>Тримач пластиковий для плоского даху з кришкою</t>
  </si>
  <si>
    <t>02 020</t>
  </si>
  <si>
    <t>02 030</t>
  </si>
  <si>
    <t>Пластик, висота монтажу - 70 мм</t>
  </si>
  <si>
    <t>Затискач круглого провідника універсальний, 2.0мм, М8</t>
  </si>
  <si>
    <t>Затискач круглого провідника універсальний мідний, 2.0мм, М8</t>
  </si>
  <si>
    <t>Затискач круглого провідника універсальний, нерж. сталь, 2.0мм, М8</t>
  </si>
  <si>
    <t>Ціна
зі знижкою</t>
  </si>
  <si>
    <t>Столбец1</t>
  </si>
  <si>
    <t>ОС</t>
  </si>
  <si>
    <t>ОСН</t>
  </si>
  <si>
    <t>Cu</t>
  </si>
  <si>
    <t>04/8.3</t>
  </si>
  <si>
    <t>04/8.3 OC</t>
  </si>
  <si>
    <t>OC</t>
  </si>
  <si>
    <t>Cu/Ni/OC</t>
  </si>
  <si>
    <t>04/88.2</t>
  </si>
  <si>
    <t>04/168.3</t>
  </si>
  <si>
    <t>04/168.2</t>
  </si>
  <si>
    <t>04/16.2</t>
  </si>
  <si>
    <t>04/16.3</t>
  </si>
  <si>
    <t>04/8.2</t>
  </si>
  <si>
    <t>Ni</t>
  </si>
  <si>
    <t>Знижка</t>
  </si>
  <si>
    <t>Затискач дріт d8-10/дріт d8-10 (нержавійка)</t>
  </si>
  <si>
    <t>Затискач прут d16/дріт d8-10 (нержавійка)</t>
  </si>
  <si>
    <t>ОСH</t>
  </si>
  <si>
    <t>04/8.2 OC</t>
  </si>
  <si>
    <t>04/8.2 OCH</t>
  </si>
  <si>
    <t>04/8.2 Ni</t>
  </si>
  <si>
    <t>04/8.3 OCH</t>
  </si>
  <si>
    <t>04/16.2 OC</t>
  </si>
  <si>
    <t>04/16.2 Ni</t>
  </si>
  <si>
    <t>04/16.3 OC</t>
  </si>
  <si>
    <t>04/168.2 Ni</t>
  </si>
  <si>
    <t>80 001</t>
  </si>
  <si>
    <t>80 002</t>
  </si>
  <si>
    <t>80 003</t>
  </si>
  <si>
    <t>80 033</t>
  </si>
  <si>
    <t>80 051</t>
  </si>
  <si>
    <t>80 053</t>
  </si>
  <si>
    <t>80 056</t>
  </si>
  <si>
    <t>80 093</t>
  </si>
  <si>
    <t>04/88.2 OC</t>
  </si>
  <si>
    <t>04/8.3 Cu/Ni/OC</t>
  </si>
  <si>
    <t>04/88.2 OCH</t>
  </si>
  <si>
    <t>04/88.2 Cu</t>
  </si>
  <si>
    <t>04/16.2 OCH</t>
  </si>
  <si>
    <t>04/16.3 OCH</t>
  </si>
  <si>
    <t>04/16.3 Ni</t>
  </si>
  <si>
    <t>04/168.2 OC</t>
  </si>
  <si>
    <t>04/168.2 OCH</t>
  </si>
  <si>
    <t>04/168.3 OC</t>
  </si>
  <si>
    <t>04/168.3 OCH</t>
  </si>
  <si>
    <t>04/168.3 Ni</t>
  </si>
  <si>
    <t>Код</t>
  </si>
  <si>
    <t>OCH</t>
  </si>
  <si>
    <t>Матеріал</t>
  </si>
  <si>
    <t>PL</t>
  </si>
  <si>
    <t>ОС PL</t>
  </si>
  <si>
    <t>Mi PL</t>
  </si>
  <si>
    <t>Cu PL</t>
  </si>
  <si>
    <t>OC PL</t>
  </si>
  <si>
    <t>AL</t>
  </si>
  <si>
    <t xml:space="preserve">Затискачі                                           </t>
  </si>
  <si>
    <t>40 011</t>
  </si>
  <si>
    <t>Стержень заземлення загострений</t>
  </si>
  <si>
    <t>Сталь гальванічно оцинкована, довжина 1,5 м, діаметр 16 мм, з одного кінця загострений, з іншого зовнішня різьба</t>
  </si>
  <si>
    <t>Fe</t>
  </si>
  <si>
    <t>Столбец2</t>
  </si>
  <si>
    <t>Столбец3</t>
  </si>
  <si>
    <t>Столбец4</t>
  </si>
  <si>
    <t>Столбец5</t>
  </si>
  <si>
    <t>Столбец6</t>
  </si>
  <si>
    <t>Столбец7</t>
  </si>
  <si>
    <t>Столбец8</t>
  </si>
  <si>
    <t>Столбец9</t>
  </si>
  <si>
    <t>Столбец10</t>
  </si>
  <si>
    <t>Столбец11</t>
  </si>
  <si>
    <t>Столбец12</t>
  </si>
  <si>
    <t>Столбец13</t>
  </si>
  <si>
    <t>Столбец14</t>
  </si>
  <si>
    <t>Столбец15</t>
  </si>
  <si>
    <t>Столбец16</t>
  </si>
  <si>
    <t>Столбец17</t>
  </si>
  <si>
    <t>Столбец18</t>
  </si>
  <si>
    <t>Столбец19</t>
  </si>
  <si>
    <t>Столбец20</t>
  </si>
  <si>
    <t>Столбец21</t>
  </si>
  <si>
    <t>Столбец22</t>
  </si>
  <si>
    <t>Столбец23</t>
  </si>
  <si>
    <t>Столбец24</t>
  </si>
  <si>
    <t>Столбец25</t>
  </si>
  <si>
    <t>Столбец26</t>
  </si>
  <si>
    <t>Столбец27</t>
  </si>
  <si>
    <t>Столбец28</t>
  </si>
  <si>
    <t>Столбец29</t>
  </si>
  <si>
    <t>Столбец30</t>
  </si>
  <si>
    <t>Столбец31</t>
  </si>
  <si>
    <t>Столбец32</t>
  </si>
  <si>
    <t>Столбец33</t>
  </si>
  <si>
    <t>Столбец34</t>
  </si>
  <si>
    <t>Столбец35</t>
  </si>
  <si>
    <t>Столбец36</t>
  </si>
  <si>
    <t>Столбец37</t>
  </si>
  <si>
    <t>Столбец38</t>
  </si>
  <si>
    <t>Столбец39</t>
  </si>
  <si>
    <t>Столбец40</t>
  </si>
  <si>
    <t>Столбец41</t>
  </si>
  <si>
    <t>Столбец42</t>
  </si>
  <si>
    <t>Столбец43</t>
  </si>
  <si>
    <t>Столбец44</t>
  </si>
  <si>
    <t>Столбец45</t>
  </si>
  <si>
    <t>Столбец46</t>
  </si>
  <si>
    <t>Столбец47</t>
  </si>
  <si>
    <t>Столбец48</t>
  </si>
  <si>
    <t>Столбец49</t>
  </si>
  <si>
    <t>Столбец50</t>
  </si>
  <si>
    <t>Столбец51</t>
  </si>
  <si>
    <t>Столбец52</t>
  </si>
  <si>
    <t>Столбец53</t>
  </si>
  <si>
    <t>Столбец54</t>
  </si>
  <si>
    <t>Столбец55</t>
  </si>
  <si>
    <t>Столбец56</t>
  </si>
  <si>
    <t>Столбец57</t>
  </si>
  <si>
    <t>Столбец58</t>
  </si>
  <si>
    <t>Столбец59</t>
  </si>
  <si>
    <t>Столбец60</t>
  </si>
  <si>
    <t>Столбец61</t>
  </si>
  <si>
    <t>Столбец62</t>
  </si>
  <si>
    <t>Столбец63</t>
  </si>
  <si>
    <t>Столбец64</t>
  </si>
  <si>
    <t>Столбец65</t>
  </si>
  <si>
    <t>Столбец66</t>
  </si>
  <si>
    <t>Столбец67</t>
  </si>
  <si>
    <t>Столбец68</t>
  </si>
  <si>
    <t>Столбец69</t>
  </si>
  <si>
    <t>Столбец70</t>
  </si>
  <si>
    <t>Столбец71</t>
  </si>
  <si>
    <t>Столбец72</t>
  </si>
  <si>
    <t>Столбец73</t>
  </si>
  <si>
    <t>Столбец74</t>
  </si>
  <si>
    <t>Столбец75</t>
  </si>
  <si>
    <t>Столбец76</t>
  </si>
  <si>
    <t>Столбец77</t>
  </si>
  <si>
    <t>Столбец78</t>
  </si>
  <si>
    <t>Столбец79</t>
  </si>
  <si>
    <t>Столбец80</t>
  </si>
  <si>
    <t>Столбец81</t>
  </si>
  <si>
    <t>Столбец82</t>
  </si>
  <si>
    <t>Столбец83</t>
  </si>
  <si>
    <t>Столбец84</t>
  </si>
  <si>
    <t>Столбец85</t>
  </si>
  <si>
    <t>Столбец86</t>
  </si>
  <si>
    <t>Столбец87</t>
  </si>
  <si>
    <t>Столбец88</t>
  </si>
  <si>
    <t>Столбец89</t>
  </si>
  <si>
    <t>Столбец90</t>
  </si>
  <si>
    <t>Столбец91</t>
  </si>
  <si>
    <t>Столбец92</t>
  </si>
  <si>
    <t>Столбец93</t>
  </si>
  <si>
    <t>Столбец94</t>
  </si>
  <si>
    <t>Столбец95</t>
  </si>
  <si>
    <t>Столбец96</t>
  </si>
  <si>
    <t>Столбец97</t>
  </si>
  <si>
    <t>Столбец98</t>
  </si>
  <si>
    <t>Столбец99</t>
  </si>
  <si>
    <t>Столбец100</t>
  </si>
  <si>
    <t>Столбец101</t>
  </si>
  <si>
    <t>Столбец102</t>
  </si>
  <si>
    <t>Столбец103</t>
  </si>
  <si>
    <t>Столбец104</t>
  </si>
  <si>
    <t>Столбец105</t>
  </si>
  <si>
    <t>Столбец106</t>
  </si>
  <si>
    <t>Столбец107</t>
  </si>
  <si>
    <t>Столбец108</t>
  </si>
  <si>
    <t>Столбец109</t>
  </si>
  <si>
    <t>Столбец110</t>
  </si>
  <si>
    <t>Столбец111</t>
  </si>
  <si>
    <t>Столбец112</t>
  </si>
  <si>
    <t>Столбец113</t>
  </si>
  <si>
    <t>Столбец114</t>
  </si>
  <si>
    <t>Столбец115</t>
  </si>
  <si>
    <t>Столбец116</t>
  </si>
  <si>
    <t>Столбец117</t>
  </si>
  <si>
    <t>Столбец118</t>
  </si>
  <si>
    <t>Столбец119</t>
  </si>
  <si>
    <t>Столбец120</t>
  </si>
  <si>
    <t>Столбец121</t>
  </si>
  <si>
    <t>Столбец122</t>
  </si>
  <si>
    <t>Столбец123</t>
  </si>
  <si>
    <t>Столбец124</t>
  </si>
  <si>
    <t>Столбец125</t>
  </si>
  <si>
    <t>Столбец126</t>
  </si>
  <si>
    <t>Столбец127</t>
  </si>
  <si>
    <t>Столбец128</t>
  </si>
  <si>
    <t>Столбец129</t>
  </si>
  <si>
    <t>Столбец130</t>
  </si>
  <si>
    <t>Столбец131</t>
  </si>
  <si>
    <t>Столбец132</t>
  </si>
  <si>
    <t>Столбец133</t>
  </si>
  <si>
    <t>Столбец134</t>
  </si>
  <si>
    <t>Столбец135</t>
  </si>
  <si>
    <t>Столбец136</t>
  </si>
  <si>
    <t>Столбец137</t>
  </si>
  <si>
    <t>Столбец138</t>
  </si>
  <si>
    <t>Столбец139</t>
  </si>
  <si>
    <t>Столбец140</t>
  </si>
  <si>
    <t>Столбец141</t>
  </si>
  <si>
    <t>Столбец142</t>
  </si>
  <si>
    <t>Столбец143</t>
  </si>
  <si>
    <t>Столбец144</t>
  </si>
  <si>
    <t>Столбец145</t>
  </si>
  <si>
    <t>Столбец146</t>
  </si>
  <si>
    <t>Столбец147</t>
  </si>
  <si>
    <t>Столбец148</t>
  </si>
  <si>
    <t>Столбец149</t>
  </si>
  <si>
    <t>Столбец150</t>
  </si>
  <si>
    <t>Столбец151</t>
  </si>
  <si>
    <t>Столбец152</t>
  </si>
  <si>
    <t>Столбец153</t>
  </si>
  <si>
    <t>Столбец154</t>
  </si>
  <si>
    <t>Столбец155</t>
  </si>
  <si>
    <t>Столбец156</t>
  </si>
  <si>
    <t>Столбец157</t>
  </si>
  <si>
    <t>Столбец158</t>
  </si>
  <si>
    <t>Столбец159</t>
  </si>
  <si>
    <t>Столбец160</t>
  </si>
  <si>
    <t>Столбец161</t>
  </si>
  <si>
    <t>Столбец162</t>
  </si>
  <si>
    <t>Столбец163</t>
  </si>
  <si>
    <t>Столбец164</t>
  </si>
  <si>
    <t>Столбец165</t>
  </si>
  <si>
    <t>Столбец166</t>
  </si>
  <si>
    <t>Столбец167</t>
  </si>
  <si>
    <t>Столбец168</t>
  </si>
  <si>
    <t>Столбец169</t>
  </si>
  <si>
    <t>Столбец170</t>
  </si>
  <si>
    <t>Столбец171</t>
  </si>
  <si>
    <t>Столбец172</t>
  </si>
  <si>
    <t>Столбец173</t>
  </si>
  <si>
    <t>Столбец174</t>
  </si>
  <si>
    <t>Столбец175</t>
  </si>
  <si>
    <t>Столбец176</t>
  </si>
  <si>
    <t>Столбец177</t>
  </si>
  <si>
    <t>Столбец178</t>
  </si>
  <si>
    <t>Столбец179</t>
  </si>
  <si>
    <t>Столбец180</t>
  </si>
  <si>
    <t>Столбец181</t>
  </si>
  <si>
    <t>Столбец182</t>
  </si>
  <si>
    <t>Столбец183</t>
  </si>
  <si>
    <t>Столбец184</t>
  </si>
  <si>
    <t>Столбец185</t>
  </si>
  <si>
    <t>Столбец186</t>
  </si>
  <si>
    <t>Столбец187</t>
  </si>
  <si>
    <t>Столбец188</t>
  </si>
  <si>
    <t>Столбец189</t>
  </si>
  <si>
    <t>Столбец190</t>
  </si>
  <si>
    <t>Столбец191</t>
  </si>
  <si>
    <t>Столбец192</t>
  </si>
  <si>
    <t>Столбец193</t>
  </si>
  <si>
    <t>Столбец194</t>
  </si>
  <si>
    <t>Столбец195</t>
  </si>
  <si>
    <t>Столбец196</t>
  </si>
  <si>
    <t>Столбец197</t>
  </si>
  <si>
    <t>Столбец198</t>
  </si>
  <si>
    <t>Столбец199</t>
  </si>
  <si>
    <t>Столбец200</t>
  </si>
  <si>
    <t>Столбец201</t>
  </si>
  <si>
    <t>Столбец202</t>
  </si>
  <si>
    <t>Столбец203</t>
  </si>
  <si>
    <t>Столбец204</t>
  </si>
  <si>
    <t>Столбец205</t>
  </si>
  <si>
    <t>Столбец206</t>
  </si>
  <si>
    <t>Столбец207</t>
  </si>
  <si>
    <t>Столбец208</t>
  </si>
  <si>
    <t>Столбец209</t>
  </si>
  <si>
    <t>Столбец210</t>
  </si>
  <si>
    <t>Столбец211</t>
  </si>
  <si>
    <t>Столбец212</t>
  </si>
  <si>
    <t>Столбец213</t>
  </si>
  <si>
    <t>Столбец214</t>
  </si>
  <si>
    <t>Столбец215</t>
  </si>
  <si>
    <t>Столбец216</t>
  </si>
  <si>
    <t>Столбец217</t>
  </si>
  <si>
    <t>Столбец218</t>
  </si>
  <si>
    <t>Столбец219</t>
  </si>
  <si>
    <t>Столбец220</t>
  </si>
  <si>
    <t>Столбец221</t>
  </si>
  <si>
    <t>Столбец222</t>
  </si>
  <si>
    <t>Столбец223</t>
  </si>
  <si>
    <t>Столбец224</t>
  </si>
  <si>
    <t>Столбец225</t>
  </si>
  <si>
    <t>Столбец226</t>
  </si>
  <si>
    <t>Столбец227</t>
  </si>
  <si>
    <t>Столбец228</t>
  </si>
  <si>
    <t>Столбец229</t>
  </si>
  <si>
    <t>Столбец230</t>
  </si>
  <si>
    <t>Столбец231</t>
  </si>
  <si>
    <t>Столбец232</t>
  </si>
  <si>
    <t>Столбец233</t>
  </si>
  <si>
    <t>Столбец234</t>
  </si>
  <si>
    <t>Столбец235</t>
  </si>
  <si>
    <t>Столбец236</t>
  </si>
  <si>
    <t>Столбец237</t>
  </si>
  <si>
    <t>Столбец238</t>
  </si>
  <si>
    <t>Столбец239</t>
  </si>
  <si>
    <t>Столбец240</t>
  </si>
  <si>
    <t>Столбец241</t>
  </si>
  <si>
    <t>Столбец242</t>
  </si>
  <si>
    <t>Столбец243</t>
  </si>
  <si>
    <t>Столбец244</t>
  </si>
  <si>
    <t>Столбец245</t>
  </si>
  <si>
    <t>Столбец246</t>
  </si>
  <si>
    <t>07/OC</t>
  </si>
  <si>
    <t>Тримач універсальний</t>
  </si>
  <si>
    <t xml:space="preserve">Тримачі круглого провідника       </t>
  </si>
  <si>
    <t>Сталь, гальванічно оцинкована, товщина 2 мм, висота монтажу -  100мм</t>
  </si>
  <si>
    <t>10/07 OC</t>
  </si>
  <si>
    <t>Тримач коньковий півкруглий універсальний</t>
  </si>
  <si>
    <t>Сталь, гальванічно оцинкована, з універсальним тримачем</t>
  </si>
  <si>
    <t>Тримач коньковий кутовий універсальний</t>
  </si>
  <si>
    <t>14/07 OC</t>
  </si>
  <si>
    <t>14 001</t>
  </si>
  <si>
    <t>14/OC</t>
  </si>
  <si>
    <t>Основа дахового тримача</t>
  </si>
  <si>
    <t>14 000</t>
  </si>
  <si>
    <t>07 000</t>
  </si>
  <si>
    <t xml:space="preserve">Сталь, гальванічно оцинкована, з чотирма отворами і шпилькою на різьбу М6 </t>
  </si>
  <si>
    <t>10 070</t>
  </si>
  <si>
    <t>14 070</t>
  </si>
  <si>
    <t>20 070</t>
  </si>
  <si>
    <t>14 010</t>
  </si>
  <si>
    <t>14/07 OC 8017</t>
  </si>
  <si>
    <t>14/07 OC 3011</t>
  </si>
  <si>
    <t>14/07 OC 8004</t>
  </si>
  <si>
    <t>Тримач даховий з основою коричневий</t>
  </si>
  <si>
    <t>Тримач даховий з основою червоний</t>
  </si>
  <si>
    <t>Тримач даховий з основою рудий</t>
  </si>
  <si>
    <t>14 071</t>
  </si>
  <si>
    <t>14 072</t>
  </si>
  <si>
    <t>14 073</t>
  </si>
  <si>
    <t>14/OC 8017</t>
  </si>
  <si>
    <t>14/OC 3011</t>
  </si>
  <si>
    <t>14/OC 8004</t>
  </si>
  <si>
    <t>Основа дахового тримача коричнева</t>
  </si>
  <si>
    <t>Основа дахового тримача червона</t>
  </si>
  <si>
    <t>Основа дахового тримача руда</t>
  </si>
  <si>
    <t>14 002</t>
  </si>
  <si>
    <t>14 003</t>
  </si>
  <si>
    <t>Тримач даховий пластиковий з основою</t>
  </si>
  <si>
    <t>10/07 OC 8017</t>
  </si>
  <si>
    <t>10/07 OC 3011</t>
  </si>
  <si>
    <t>10/07 OC 8004</t>
  </si>
  <si>
    <t>Тримач коньковий півкруглий універсальний коричневий</t>
  </si>
  <si>
    <t>Тримач коньковий півкруглий універсальний червоний</t>
  </si>
  <si>
    <t>Тримач коньковий півкруглий універсальний рудий</t>
  </si>
  <si>
    <t>10 071</t>
  </si>
  <si>
    <t>10 072</t>
  </si>
  <si>
    <t>10 073</t>
  </si>
  <si>
    <t>Сталь, гальванічно оцинкована, з універсальним тримачем. Лаковані в червоний колір (RAL 3011)</t>
  </si>
  <si>
    <t>Сталь, гальванічно оцинкована, з універсальним тримачем. Лаковані в коричневий колір (RAL 8017)</t>
  </si>
  <si>
    <t>Сталь, гальванічно оцинкована, з універсальним тримачем. Лаковані в рудий колір (RAL 8004)</t>
  </si>
  <si>
    <t>Тримач коньковий кутовий універсальний коричневий</t>
  </si>
  <si>
    <t>Тримач коньковий кутовий універсальний червоний</t>
  </si>
  <si>
    <t>Тримач коньковий кутовий універсальний рудий</t>
  </si>
  <si>
    <t>20 071</t>
  </si>
  <si>
    <t>20 072</t>
  </si>
  <si>
    <t>20 073</t>
  </si>
  <si>
    <t>Коньковий тримач півкруглий лакований з пластиком коричневий</t>
  </si>
  <si>
    <t>Коньковий тримач півкруглий лакований з пластиком червоний</t>
  </si>
  <si>
    <t>Коньковий тримач півкруглий лакований з пластиком рудий</t>
  </si>
  <si>
    <t>41/16 OC</t>
  </si>
  <si>
    <t>46/16</t>
  </si>
  <si>
    <t>Муфта заземлення шестигранна</t>
  </si>
  <si>
    <t>40 036</t>
  </si>
  <si>
    <t>41/16 ОС</t>
  </si>
  <si>
    <t>Затискач полоса/полоса (гар.оцинк.)</t>
  </si>
  <si>
    <t>04/0.2</t>
  </si>
  <si>
    <t>Затискач з двох плоских пластин  товщиною 3мм, гарячооцинк., на чотири болти М8</t>
  </si>
  <si>
    <t>04/0.2 OCH</t>
  </si>
  <si>
    <t>80 005</t>
  </si>
  <si>
    <t>100 шт.</t>
  </si>
  <si>
    <t>60 011</t>
  </si>
  <si>
    <t>60 012</t>
  </si>
  <si>
    <t>Гвинти самонарізні із загартованої вуглецевої сталі</t>
  </si>
  <si>
    <t>60 013</t>
  </si>
  <si>
    <t>Шайба металева з ущільнювачем</t>
  </si>
  <si>
    <t>Шайба з гумовою прокладкою</t>
  </si>
  <si>
    <t>60 014</t>
  </si>
  <si>
    <t>60 019</t>
  </si>
  <si>
    <t>Герметик AQUAFIX</t>
  </si>
  <si>
    <t>60 050</t>
  </si>
  <si>
    <t>Покрівельний герметик на основі дисперсії пластмас з відмінною адгезією до всіх покрівельних поверхонь</t>
  </si>
  <si>
    <t>Полоса TSO 40х4</t>
  </si>
  <si>
    <t>Полоса TSO 30х3,5</t>
  </si>
  <si>
    <t>40 091</t>
  </si>
  <si>
    <t>40 092</t>
  </si>
  <si>
    <t>Сталь плоска 30х3,5 гарячооцинкована,
1 м.п. = 0,84 кг, 1 кг = 1,19 м.п.</t>
  </si>
  <si>
    <t>Сталь плоска 40х4 гарячооцинкована,
1 м.п. = 1,29 кг, 1 кг = 0,78 м.п.</t>
  </si>
  <si>
    <t>Паста для використання при монтажі заземлення. 150 мл</t>
  </si>
  <si>
    <t>40/20</t>
  </si>
  <si>
    <t>Стержень заземлення d20</t>
  </si>
  <si>
    <t>40 200</t>
  </si>
  <si>
    <t>Сталь гарячооцинкована, довжина 1,5 м, діаметр 20 мм, із зовнішньою різьбою з обох кінців</t>
  </si>
  <si>
    <t>Супутні товари</t>
  </si>
  <si>
    <t>Столбец247</t>
  </si>
  <si>
    <t>55 000</t>
  </si>
  <si>
    <t>55/60</t>
  </si>
  <si>
    <t>55 300</t>
  </si>
  <si>
    <t>55/60/3</t>
  </si>
  <si>
    <t>Тринога для щогли з бетонними основами</t>
  </si>
  <si>
    <t>Блискавкоприймач алюмінієвий з бетонною основою 3м</t>
  </si>
  <si>
    <t>Блискавкоприймач алюмінієвий з бетонною основою 1,5м</t>
  </si>
  <si>
    <t>Блискавкоприймач алюмінієвий з бетонною основою 2м</t>
  </si>
  <si>
    <t>51/16/20</t>
  </si>
  <si>
    <t>51/16/30</t>
  </si>
  <si>
    <t>52/40/40</t>
  </si>
  <si>
    <t>52/40/50</t>
  </si>
  <si>
    <t>52/40/60</t>
  </si>
  <si>
    <t>52/40/70</t>
  </si>
  <si>
    <t>52/40/80</t>
  </si>
  <si>
    <t>51 015</t>
  </si>
  <si>
    <t>51 020</t>
  </si>
  <si>
    <t>51 030</t>
  </si>
  <si>
    <t>51 040</t>
  </si>
  <si>
    <t>52 040</t>
  </si>
  <si>
    <t>52 050</t>
  </si>
  <si>
    <t>52 060</t>
  </si>
  <si>
    <t>52 070</t>
  </si>
  <si>
    <t>52 080</t>
  </si>
  <si>
    <t>Коньковий блискавкоприймач 1м (півкруглий)</t>
  </si>
  <si>
    <t>Коньковий блискавкоприймач 1,5м (півкруглий)</t>
  </si>
  <si>
    <t>Коньковий блискавкоприймач 1м (кутовий)</t>
  </si>
  <si>
    <t>Коньковий блискавкоприймач 1,5м (кутовий)</t>
  </si>
  <si>
    <t>50 110</t>
  </si>
  <si>
    <t>50 115</t>
  </si>
  <si>
    <t>50 210</t>
  </si>
  <si>
    <t>50 215</t>
  </si>
  <si>
    <t>AL, OC</t>
  </si>
  <si>
    <t>м.п.</t>
  </si>
  <si>
    <t>10/07s OC</t>
  </si>
  <si>
    <t>10/07s OC 8017</t>
  </si>
  <si>
    <t>Тримач коньковий півкруглий універсальний скручений</t>
  </si>
  <si>
    <t>Тримач коньковий півкруглий універсальний скручений коричневий</t>
  </si>
  <si>
    <t>Тримач коньковий півкруглий універсальний скручений червоний</t>
  </si>
  <si>
    <t>Тримач коньковий півкруглий універсальний скручений рудий</t>
  </si>
  <si>
    <t>07 800</t>
  </si>
  <si>
    <t>10 870</t>
  </si>
  <si>
    <t>10 871</t>
  </si>
  <si>
    <t>10 872</t>
  </si>
  <si>
    <t>10 873</t>
  </si>
  <si>
    <t>20/07s OC</t>
  </si>
  <si>
    <t>20/07s OC 8017</t>
  </si>
  <si>
    <t>Тримач коньковий кутовий універсальний скручений</t>
  </si>
  <si>
    <t>Тримач коньковий кутовий універсальний скручений коричневий</t>
  </si>
  <si>
    <t>20 870</t>
  </si>
  <si>
    <t>20 871</t>
  </si>
  <si>
    <t>20 872</t>
  </si>
  <si>
    <t>20 873</t>
  </si>
  <si>
    <t>Сталь, гальванічно оцинкована, з універсальним скрученим тримачем</t>
  </si>
  <si>
    <t>14/07s OC</t>
  </si>
  <si>
    <t>14 871</t>
  </si>
  <si>
    <t>Сталь, гальванічно оцинкована, з універсальним скрученим тримачем. Лаковані у відповідний колір</t>
  </si>
  <si>
    <t>Сталь, гальванічно оцинкована, з універсальним тримачем. Лаковані у відповідний колір</t>
  </si>
  <si>
    <t>14/OC 
8017
3011
8004</t>
  </si>
  <si>
    <t>14 001
14 002
14 003</t>
  </si>
  <si>
    <t>Сталь, гальванічно оцинкована, товщина 2 мм, висота монтажу -  100мм. Лакований у відповідний колір.</t>
  </si>
  <si>
    <t>07 001</t>
  </si>
  <si>
    <t>07 002</t>
  </si>
  <si>
    <t>07 003</t>
  </si>
  <si>
    <t>Тримач універсальний коричневий</t>
  </si>
  <si>
    <t>Тримач універсальний червоний</t>
  </si>
  <si>
    <t>Тримач універсальний рудий</t>
  </si>
  <si>
    <t>55/60/1</t>
  </si>
  <si>
    <t>55 100</t>
  </si>
  <si>
    <t>Ізоляційна штанга 500</t>
  </si>
  <si>
    <t>59/8/50</t>
  </si>
  <si>
    <t>59/8/75</t>
  </si>
  <si>
    <t>59/8/100</t>
  </si>
  <si>
    <t>Ізоляційна штанга 750</t>
  </si>
  <si>
    <t>Ізоляційна штанга 1000</t>
  </si>
  <si>
    <t>59/16/75</t>
  </si>
  <si>
    <t>59/16/100</t>
  </si>
  <si>
    <t>59 850</t>
  </si>
  <si>
    <t>59 875</t>
  </si>
  <si>
    <t>59 810</t>
  </si>
  <si>
    <t>59 167</t>
  </si>
  <si>
    <t>59 160</t>
  </si>
  <si>
    <t>Ізоляційна штанга вертикальна 750</t>
  </si>
  <si>
    <t>Ізоляційна штанга вертикальна 1000</t>
  </si>
  <si>
    <t>07/OC 8017</t>
  </si>
  <si>
    <t>Тримач даховий універсальний з основою</t>
  </si>
  <si>
    <t>Тримач даховий універсальний скручений з основою</t>
  </si>
  <si>
    <t>Сталь, гальванічно оцинкована, з універсальним тримачем. Лакований у відповідний колір</t>
  </si>
  <si>
    <t>Сталь, гальванічно оцинкована, з універсальним скрученим тримачем. Лакований у відповідний колір</t>
  </si>
  <si>
    <t>Сталь, гальванічно оцинкована, з чотирма отворами і шпилькою на різьбу М6. Лакований у відповідний колір</t>
  </si>
  <si>
    <t>Тримач універсальний скручений</t>
  </si>
  <si>
    <t>07 801</t>
  </si>
  <si>
    <t>07 802</t>
  </si>
  <si>
    <t>07 803</t>
  </si>
  <si>
    <t>Тримач універсальний скручений коричневий</t>
  </si>
  <si>
    <t>Тримач універсальний скручений червоний</t>
  </si>
  <si>
    <t>Сталь, гальванічно оцинкована, товщина 2 мм, з замком на два болти  М6, висота монтажу -  100мм</t>
  </si>
  <si>
    <t>Сталь, гальванічно оцинкована, товщина 2 мм, з замком на два болта М6, висота монтажу -  100мм</t>
  </si>
  <si>
    <t>Сталь, гальванічно оцинкована, товщина 2 мм, з замком на два болта М6, висота монтажу -  100мм. Лакований у відповідний колір.</t>
  </si>
  <si>
    <t>07/S OC</t>
  </si>
  <si>
    <t>Основа дахового тримача 
- коричнева
- червона
- руда</t>
  </si>
  <si>
    <t>14 870</t>
  </si>
  <si>
    <t>14 872</t>
  </si>
  <si>
    <t>14 873</t>
  </si>
  <si>
    <t>50/10/110</t>
  </si>
  <si>
    <t>50/10/115</t>
  </si>
  <si>
    <t>50/10/210</t>
  </si>
  <si>
    <t>50/10/215</t>
  </si>
  <si>
    <t>Алюмінієва щогла d10 мм і висотою 1 м для кріплення на півкруглому коньку даху. З'єднувач з дротом в комплекті.</t>
  </si>
  <si>
    <t>Алюмінієва щогла d10 мм і висотою 1,5 м для кріплення на півкруглому коньку даху. З'єднувач з дротом в комплекті.</t>
  </si>
  <si>
    <t>Алюмінієва щогла d10 мм і висотою 1,5 м для кріплення на кутовому коньку даху. З'єднувач з дротом в комплекті.</t>
  </si>
  <si>
    <t>50 101</t>
  </si>
  <si>
    <t>50 105</t>
  </si>
  <si>
    <t>50 201</t>
  </si>
  <si>
    <t>Алюмінієва щогла d10 мм і висотою 1м для кріплення на кутовому коньку даху. З'єднувач з дротом в комплекті.</t>
  </si>
  <si>
    <t>Алюмінієва щогла d10 мм і висотою 1м для кріплення на півкруглому коньку даху. З'єднувач з дротом в комплекті.</t>
  </si>
  <si>
    <t>Натяжний затискач</t>
  </si>
  <si>
    <t>70 001</t>
  </si>
  <si>
    <t>Труба натяжна 30</t>
  </si>
  <si>
    <t>Труба натяжна 40</t>
  </si>
  <si>
    <t>70/04</t>
  </si>
  <si>
    <t>70/30</t>
  </si>
  <si>
    <t>70/40</t>
  </si>
  <si>
    <t>70/140</t>
  </si>
  <si>
    <t>70/04 ОС</t>
  </si>
  <si>
    <t>70/30 OCH</t>
  </si>
  <si>
    <t>70/140 OC</t>
  </si>
  <si>
    <t>70 030</t>
  </si>
  <si>
    <t>70 040</t>
  </si>
  <si>
    <t>70 140</t>
  </si>
  <si>
    <t>Призначений для натягування струмовідводу. Рекомендується використовувати разом з трубою натяжною.</t>
  </si>
  <si>
    <t>Використовується для натягування прута струмовідводу. Довжина 30 см</t>
  </si>
  <si>
    <t>Використовується для натягування прута струмовідводу. Довжина 40 см</t>
  </si>
  <si>
    <t>Використовується для захисту прута струмовідводу. Довжина 1,4 м</t>
  </si>
  <si>
    <t>Екран струмовідвідного дроту</t>
  </si>
  <si>
    <t>Використовується для захисту струмовідводу. Довжина 1,4 м</t>
  </si>
  <si>
    <t>50/10/101</t>
  </si>
  <si>
    <t>50/10/201</t>
  </si>
  <si>
    <t>Коньковий блискавкоприймач 1м одинарний (півкруглий)</t>
  </si>
  <si>
    <t>Коньковий блискавкоприймач 1м одинарний (кутовий)</t>
  </si>
  <si>
    <t>Коньковий блискавкоприймач 2м (кутовий)</t>
  </si>
  <si>
    <t>50/10/220</t>
  </si>
  <si>
    <t>Алюмінієва щогла d10 мм і висотою 2 м для кріплення на кутовому коньку даху. З'єднувач з дротом в комплекті.</t>
  </si>
  <si>
    <t>Алюмінієва щогла d10 мм і висотою 2 м для кріплення на півкруглому коньку даху. З'єднувач з дротом в комплекті.</t>
  </si>
  <si>
    <t>50 220</t>
  </si>
  <si>
    <t>50/10/120</t>
  </si>
  <si>
    <t>Коньковий блискавкоприймач 2м (півкруглий)</t>
  </si>
  <si>
    <t>50 120</t>
  </si>
  <si>
    <t>Коньковий блискавкоприймач 1,5м одинарний (півкруглий)</t>
  </si>
  <si>
    <t>50/10/105</t>
  </si>
  <si>
    <t xml:space="preserve">Різне                             </t>
  </si>
  <si>
    <t>Різне</t>
  </si>
  <si>
    <t xml:space="preserve">                            м.Львів, вул.Городоцька, 128, оф. 2
                            (067) 38 38 929,  (032) 245 12 60</t>
  </si>
  <si>
    <t xml:space="preserve">                            gromovyklviv@gmail.com      gromovyk.com</t>
  </si>
  <si>
    <r>
      <t xml:space="preserve">Затискач з однієї пластини з вигином під 8-10 мм товщиною 2 мм та однієї плоскої, </t>
    </r>
    <r>
      <rPr>
        <b/>
        <sz val="8"/>
        <color indexed="55"/>
        <rFont val="Arial"/>
        <family val="2"/>
        <charset val="204"/>
      </rPr>
      <t>гальванічно оцинковані</t>
    </r>
    <r>
      <rPr>
        <sz val="8"/>
        <color indexed="55"/>
        <rFont val="Arial"/>
        <family val="2"/>
        <charset val="204"/>
      </rPr>
      <t>, на чотири болти М8</t>
    </r>
  </si>
  <si>
    <r>
      <t xml:space="preserve">Затискач з однієї пластини з вигином під 8-10 мм товщиною 1,5 мм та однієї плоскої, </t>
    </r>
    <r>
      <rPr>
        <b/>
        <sz val="8"/>
        <color indexed="55"/>
        <rFont val="Arial"/>
        <family val="2"/>
        <charset val="204"/>
      </rPr>
      <t>нержавіючі</t>
    </r>
    <r>
      <rPr>
        <sz val="8"/>
        <color indexed="55"/>
        <rFont val="Arial"/>
        <family val="2"/>
        <charset val="204"/>
      </rPr>
      <t>, на чотири болти М8</t>
    </r>
  </si>
  <si>
    <r>
      <t>Затискач з однієї пластини з вигином під 8-10 мм, товщиною 2 мм, та однієї плоскої,</t>
    </r>
    <r>
      <rPr>
        <b/>
        <sz val="8"/>
        <color indexed="55"/>
        <rFont val="Arial"/>
        <family val="2"/>
        <charset val="204"/>
      </rPr>
      <t xml:space="preserve"> мідь</t>
    </r>
    <r>
      <rPr>
        <sz val="8"/>
        <color indexed="55"/>
        <rFont val="Arial"/>
        <family val="2"/>
        <charset val="204"/>
      </rPr>
      <t>, на чотири болти М8</t>
    </r>
  </si>
  <si>
    <r>
      <t xml:space="preserve">Затискач з двох плоских пластин  товщиною 3мм, </t>
    </r>
    <r>
      <rPr>
        <b/>
        <sz val="8"/>
        <color indexed="55"/>
        <rFont val="Arial"/>
        <family val="2"/>
        <charset val="204"/>
      </rPr>
      <t>гарячооцинк.,</t>
    </r>
    <r>
      <rPr>
        <sz val="8"/>
        <color indexed="55"/>
        <rFont val="Arial"/>
        <family val="2"/>
        <charset val="204"/>
      </rPr>
      <t xml:space="preserve"> на чотири болти М8</t>
    </r>
  </si>
  <si>
    <r>
      <t xml:space="preserve">Затискач з однієї пластини з вигином під 8-10 мм товщиною 2 мм та двох плоских, </t>
    </r>
    <r>
      <rPr>
        <b/>
        <sz val="8"/>
        <color indexed="55"/>
        <rFont val="Arial"/>
        <family val="2"/>
        <charset val="204"/>
      </rPr>
      <t>гальванічно оцинковані</t>
    </r>
    <r>
      <rPr>
        <sz val="8"/>
        <color indexed="55"/>
        <rFont val="Arial"/>
        <family val="2"/>
        <charset val="204"/>
      </rPr>
      <t>, на чотири болти М8</t>
    </r>
  </si>
  <si>
    <r>
      <t xml:space="preserve">Затискач з однієї пластини з вигином під 8-10 мм, товщиною 1,5 мм, та двох плоских, </t>
    </r>
    <r>
      <rPr>
        <b/>
        <sz val="8"/>
        <color indexed="55"/>
        <rFont val="Arial"/>
        <family val="2"/>
        <charset val="204"/>
      </rPr>
      <t>нержавіюча сталь</t>
    </r>
    <r>
      <rPr>
        <sz val="8"/>
        <color indexed="55"/>
        <rFont val="Arial"/>
        <family val="2"/>
        <charset val="204"/>
      </rPr>
      <t>, на чотири болти М8</t>
    </r>
  </si>
  <si>
    <r>
      <t xml:space="preserve">Затискач з однієї пластини з вигином під 8-10 мм, товщиною 2 мм, та двох плоских, </t>
    </r>
    <r>
      <rPr>
        <b/>
        <sz val="8"/>
        <color indexed="55"/>
        <rFont val="Arial"/>
        <family val="2"/>
        <charset val="204"/>
      </rPr>
      <t>мідь,</t>
    </r>
    <r>
      <rPr>
        <sz val="8"/>
        <color indexed="55"/>
        <rFont val="Arial"/>
        <family val="2"/>
        <charset val="204"/>
      </rPr>
      <t xml:space="preserve"> на чотири болти М8</t>
    </r>
  </si>
  <si>
    <r>
      <t xml:space="preserve">Затискач з однієї </t>
    </r>
    <r>
      <rPr>
        <b/>
        <sz val="8"/>
        <color indexed="55"/>
        <rFont val="Arial"/>
        <family val="2"/>
        <charset val="204"/>
      </rPr>
      <t>мідної</t>
    </r>
    <r>
      <rPr>
        <sz val="8"/>
        <color indexed="55"/>
        <rFont val="Arial"/>
        <family val="2"/>
        <charset val="204"/>
      </rPr>
      <t xml:space="preserve"> пластини з вигином під 8-10 мм, та двох плоских - </t>
    </r>
    <r>
      <rPr>
        <b/>
        <sz val="8"/>
        <color indexed="55"/>
        <rFont val="Arial"/>
        <family val="2"/>
        <charset val="204"/>
      </rPr>
      <t>нержавіючої та гальв.оцинкованої</t>
    </r>
    <r>
      <rPr>
        <sz val="8"/>
        <color indexed="55"/>
        <rFont val="Arial"/>
        <family val="2"/>
        <charset val="204"/>
      </rPr>
      <t>, товщиною 2мм, на чотири болти М8</t>
    </r>
  </si>
  <si>
    <r>
      <t xml:space="preserve">Затискач на дві пластини з вигинами під 8-10 мм, товщиною 2 мм, </t>
    </r>
    <r>
      <rPr>
        <b/>
        <sz val="8"/>
        <color indexed="55"/>
        <rFont val="Arial"/>
        <family val="2"/>
        <charset val="204"/>
      </rPr>
      <t>гальванічно оцинковані</t>
    </r>
    <r>
      <rPr>
        <sz val="8"/>
        <color indexed="55"/>
        <rFont val="Arial"/>
        <family val="2"/>
        <charset val="204"/>
      </rPr>
      <t>, на чотири болти М8</t>
    </r>
  </si>
  <si>
    <r>
      <t xml:space="preserve">Затискач з двох пластин з вигинами під 8-10 мм, товщиною 1,5 мм, </t>
    </r>
    <r>
      <rPr>
        <b/>
        <sz val="8"/>
        <color indexed="55"/>
        <rFont val="Arial"/>
        <family val="2"/>
        <charset val="204"/>
      </rPr>
      <t>нержавіюча сталь</t>
    </r>
    <r>
      <rPr>
        <sz val="8"/>
        <color indexed="55"/>
        <rFont val="Arial"/>
        <family val="2"/>
        <charset val="204"/>
      </rPr>
      <t>, на чотири болти М8</t>
    </r>
  </si>
  <si>
    <r>
      <t xml:space="preserve">Затискач на дві пластини з вигинами під 8-10 мм, товщиною 2 мм, </t>
    </r>
    <r>
      <rPr>
        <b/>
        <sz val="8"/>
        <color indexed="55"/>
        <rFont val="Arial"/>
        <family val="2"/>
        <charset val="204"/>
      </rPr>
      <t>мідь</t>
    </r>
    <r>
      <rPr>
        <sz val="8"/>
        <color indexed="55"/>
        <rFont val="Arial"/>
        <family val="2"/>
        <charset val="204"/>
      </rPr>
      <t>, на чотири болти М8</t>
    </r>
  </si>
  <si>
    <r>
      <t xml:space="preserve">Затискач з однієї пластини з вигином під 16 мм товщ. 1,5 мм та однієї плоскої, </t>
    </r>
    <r>
      <rPr>
        <b/>
        <sz val="8"/>
        <color indexed="55"/>
        <rFont val="Arial"/>
        <family val="2"/>
        <charset val="204"/>
      </rPr>
      <t>гальван. оцинк.</t>
    </r>
    <r>
      <rPr>
        <sz val="8"/>
        <color indexed="55"/>
        <rFont val="Arial"/>
        <family val="2"/>
        <charset val="204"/>
      </rPr>
      <t>, на чотири болти М8</t>
    </r>
  </si>
  <si>
    <r>
      <t xml:space="preserve">Затискач з однієї пластини з вигином під 16 мм товщ. 1,5 мм та однієї плоскої, </t>
    </r>
    <r>
      <rPr>
        <b/>
        <sz val="8"/>
        <color indexed="55"/>
        <rFont val="Arial"/>
        <family val="2"/>
        <charset val="204"/>
      </rPr>
      <t>нерж. сталь</t>
    </r>
    <r>
      <rPr>
        <sz val="8"/>
        <color indexed="55"/>
        <rFont val="Arial"/>
        <family val="2"/>
        <charset val="204"/>
      </rPr>
      <t>, на чотири болти М8</t>
    </r>
  </si>
  <si>
    <r>
      <t xml:space="preserve">Затискач з однієї пластини з вигином під 16 мм товщ. 2 мм та двох плоских, </t>
    </r>
    <r>
      <rPr>
        <b/>
        <sz val="8"/>
        <color indexed="55"/>
        <rFont val="Arial"/>
        <family val="2"/>
        <charset val="204"/>
      </rPr>
      <t>гальв. оцинк.</t>
    </r>
    <r>
      <rPr>
        <sz val="8"/>
        <color indexed="55"/>
        <rFont val="Arial"/>
        <family val="2"/>
        <charset val="204"/>
      </rPr>
      <t>, на чотири болти М8</t>
    </r>
  </si>
  <si>
    <r>
      <t xml:space="preserve">Затискач з однієї пластини з вигином під 16 мм товщ. 1,5 мм та двох плоских, </t>
    </r>
    <r>
      <rPr>
        <b/>
        <sz val="8"/>
        <color indexed="55"/>
        <rFont val="Arial"/>
        <family val="2"/>
        <charset val="204"/>
      </rPr>
      <t>нержавіюча сталь</t>
    </r>
    <r>
      <rPr>
        <sz val="8"/>
        <color indexed="55"/>
        <rFont val="Arial"/>
        <family val="2"/>
        <charset val="204"/>
      </rPr>
      <t>, на чотири болти М8</t>
    </r>
  </si>
  <si>
    <r>
      <t xml:space="preserve">Затискач з однієї пластини з вигином під 16 мм та однієї під 8 мм, товщ. 2 мм, </t>
    </r>
    <r>
      <rPr>
        <b/>
        <sz val="8"/>
        <color indexed="55"/>
        <rFont val="Arial"/>
        <family val="2"/>
        <charset val="204"/>
      </rPr>
      <t>гальванічно оцинк.</t>
    </r>
    <r>
      <rPr>
        <sz val="8"/>
        <color indexed="55"/>
        <rFont val="Arial"/>
        <family val="2"/>
        <charset val="204"/>
      </rPr>
      <t>, на чотири болти М8</t>
    </r>
  </si>
  <si>
    <r>
      <t xml:space="preserve">Затискач з однієї пластини з вигином під 16 мм, товщ. 1,5 мм, та однієї під 8 мм, </t>
    </r>
    <r>
      <rPr>
        <b/>
        <sz val="8"/>
        <color indexed="55"/>
        <rFont val="Arial"/>
        <family val="2"/>
        <charset val="204"/>
      </rPr>
      <t>нерж. сталь</t>
    </r>
    <r>
      <rPr>
        <sz val="8"/>
        <color indexed="55"/>
        <rFont val="Arial"/>
        <family val="2"/>
        <charset val="204"/>
      </rPr>
      <t>, на чотири болти М8</t>
    </r>
  </si>
  <si>
    <r>
      <t xml:space="preserve">Затискач з однієї пластини з вигином під 16 мм, однієї під 8 мм та однієї плоскої, товщ. 2 мм, </t>
    </r>
    <r>
      <rPr>
        <b/>
        <sz val="8"/>
        <color indexed="55"/>
        <rFont val="Arial"/>
        <family val="2"/>
        <charset val="204"/>
      </rPr>
      <t>гальванічно оцинк.</t>
    </r>
    <r>
      <rPr>
        <sz val="8"/>
        <color indexed="55"/>
        <rFont val="Arial"/>
        <family val="2"/>
        <charset val="204"/>
      </rPr>
      <t>, на чотири болти М8</t>
    </r>
  </si>
  <si>
    <r>
      <t>Затискач з однієї пластини з вигином під 16 мм товщ. 1,5 мм, однієї під 8 мм та однієї плоскої,</t>
    </r>
    <r>
      <rPr>
        <b/>
        <sz val="8"/>
        <color indexed="55"/>
        <rFont val="Arial"/>
        <family val="2"/>
        <charset val="204"/>
      </rPr>
      <t xml:space="preserve"> нержавіюча сталь</t>
    </r>
    <r>
      <rPr>
        <sz val="8"/>
        <color indexed="55"/>
        <rFont val="Arial"/>
        <family val="2"/>
        <charset val="204"/>
      </rPr>
      <t>, на чотири болти М8</t>
    </r>
  </si>
  <si>
    <r>
      <t xml:space="preserve">Ізоляційна штанга довжиною 500 мм, діаметром </t>
    </r>
    <r>
      <rPr>
        <b/>
        <sz val="8"/>
        <color indexed="55"/>
        <rFont val="Arial"/>
        <family val="2"/>
        <charset val="204"/>
      </rPr>
      <t>28</t>
    </r>
    <r>
      <rPr>
        <sz val="8"/>
        <color indexed="55"/>
        <rFont val="Arial"/>
        <family val="2"/>
        <charset val="204"/>
      </rPr>
      <t xml:space="preserve"> мм, з внутрішньою різьбою М8 на обох кінцях.</t>
    </r>
  </si>
  <si>
    <r>
      <t xml:space="preserve">Ізоляційна штанга довжиною 750 мм, діаметром </t>
    </r>
    <r>
      <rPr>
        <b/>
        <sz val="8"/>
        <color indexed="55"/>
        <rFont val="Arial"/>
        <family val="2"/>
        <charset val="204"/>
      </rPr>
      <t>28</t>
    </r>
    <r>
      <rPr>
        <sz val="8"/>
        <color indexed="55"/>
        <rFont val="Arial"/>
        <family val="2"/>
        <charset val="204"/>
      </rPr>
      <t xml:space="preserve"> мм, з внутрішньою різьбою М8 на обох кінцях.</t>
    </r>
  </si>
  <si>
    <r>
      <t xml:space="preserve">Ізоляційна штанга довжиною 1000 мм, діаметром </t>
    </r>
    <r>
      <rPr>
        <b/>
        <sz val="8"/>
        <color indexed="55"/>
        <rFont val="Arial"/>
        <family val="2"/>
        <charset val="204"/>
      </rPr>
      <t>28</t>
    </r>
    <r>
      <rPr>
        <sz val="8"/>
        <color indexed="55"/>
        <rFont val="Arial"/>
        <family val="2"/>
        <charset val="204"/>
      </rPr>
      <t xml:space="preserve"> мм, з внутрішньою різьбою М8 на обох кінцях.</t>
    </r>
  </si>
  <si>
    <r>
      <t xml:space="preserve">Ізоляційна штанга довжиною 750 мм, діаметром </t>
    </r>
    <r>
      <rPr>
        <b/>
        <sz val="8"/>
        <color indexed="55"/>
        <rFont val="Arial"/>
        <family val="2"/>
        <charset val="204"/>
      </rPr>
      <t>36</t>
    </r>
    <r>
      <rPr>
        <sz val="8"/>
        <color indexed="55"/>
        <rFont val="Arial"/>
        <family val="2"/>
        <charset val="204"/>
      </rPr>
      <t xml:space="preserve"> мм, з внутрішньою різьбою М16 на обох кінцях.</t>
    </r>
  </si>
  <si>
    <r>
      <t xml:space="preserve">Ізоляційна штанга довжиною 1000 мм, діаметром </t>
    </r>
    <r>
      <rPr>
        <b/>
        <sz val="8"/>
        <color indexed="55"/>
        <rFont val="Arial"/>
        <family val="2"/>
        <charset val="204"/>
      </rPr>
      <t>36</t>
    </r>
    <r>
      <rPr>
        <sz val="8"/>
        <color indexed="55"/>
        <rFont val="Arial"/>
        <family val="2"/>
        <charset val="204"/>
      </rPr>
      <t xml:space="preserve"> мм, з внутрішньою різьбою М16 на обох кінцях.</t>
    </r>
  </si>
  <si>
    <t>31 000</t>
  </si>
  <si>
    <t>Затискач круглого провідника поздовжній</t>
  </si>
  <si>
    <t>*Конькові тримачі та тримачі з основою можуть бути виготовлені також в інших кольорах відповідно до RAL</t>
  </si>
  <si>
    <t>50 011</t>
  </si>
  <si>
    <t>50 021</t>
  </si>
  <si>
    <t>50 031</t>
  </si>
  <si>
    <t>50 041</t>
  </si>
  <si>
    <t>53/16/15</t>
  </si>
  <si>
    <t>53/16/20</t>
  </si>
  <si>
    <t>53/16/25</t>
  </si>
  <si>
    <t>53/16/30</t>
  </si>
  <si>
    <t>53/16/35</t>
  </si>
  <si>
    <t>53/16/40</t>
  </si>
  <si>
    <t>Блискавкоприймач алюмінієвий різьбовий ALR-1500</t>
  </si>
  <si>
    <t>Блискавкоприймач алюмінієвий різьбовий ALR-2000</t>
  </si>
  <si>
    <t>Блискавкоприймач алюмінієвий різьбовий ALR-2500</t>
  </si>
  <si>
    <t>Блискавкоприймач алюмінієвий різьбовий ALR-3000</t>
  </si>
  <si>
    <t>Блискавкоприймач алюмінієвий різьбовий ALR-3500</t>
  </si>
  <si>
    <t>Блискавкоприймач алюмінієвий різьбовий ALR-4000</t>
  </si>
  <si>
    <t>53 015</t>
  </si>
  <si>
    <t>53 020</t>
  </si>
  <si>
    <t>53 025</t>
  </si>
  <si>
    <t>53 030</t>
  </si>
  <si>
    <t>53 035</t>
  </si>
  <si>
    <t>53 040</t>
  </si>
  <si>
    <t>Блискавкоприймач алюмінієвий ALT-1500</t>
  </si>
  <si>
    <t>Блискавкоприймач алюмінієвий ALT-2000</t>
  </si>
  <si>
    <t>Блискавкоприймач алюмінієвий ALT-2500</t>
  </si>
  <si>
    <t>Блискавкоприймач алюмінієвий ALT-3000</t>
  </si>
  <si>
    <t>Тримач щогли блискавкоприймача з основою</t>
  </si>
  <si>
    <t>OC, PL</t>
  </si>
  <si>
    <t>Тримач дроту з дюбелем 100</t>
  </si>
  <si>
    <t>Тримач дроту з дюбелем 140</t>
  </si>
  <si>
    <t>Тримач дроту з дюбелем 200</t>
  </si>
  <si>
    <t>01 140</t>
  </si>
  <si>
    <t>01 100</t>
  </si>
  <si>
    <t>01 200</t>
  </si>
  <si>
    <t>01/8/10 PL</t>
  </si>
  <si>
    <t>01/8/14 PL</t>
  </si>
  <si>
    <t>01/8/20 PL</t>
  </si>
  <si>
    <t>56 040</t>
  </si>
  <si>
    <t>56/40/8</t>
  </si>
  <si>
    <t>Нержавіюче кріплення струмовідводу d 8-10 до щогли блискавкоприймача  d 40 мм</t>
  </si>
  <si>
    <t>50/16/20</t>
  </si>
  <si>
    <t>50/16/15</t>
  </si>
  <si>
    <t>51/16/15</t>
  </si>
  <si>
    <t>Термокомпенсатор</t>
  </si>
  <si>
    <t>70/10</t>
  </si>
  <si>
    <t>70 810</t>
  </si>
  <si>
    <t>Алюмінієвий компенсатор темперетурного розширення катанки.</t>
  </si>
  <si>
    <t>Антикорозійна струмопровідна паста 50 мл</t>
  </si>
  <si>
    <t>40 072</t>
  </si>
  <si>
    <t>Тримач для ринви</t>
  </si>
  <si>
    <t>03 100</t>
  </si>
  <si>
    <t>09/01</t>
  </si>
  <si>
    <t>Тримач фальцевий з пластиком</t>
  </si>
  <si>
    <t>09/30</t>
  </si>
  <si>
    <t>09 300</t>
  </si>
  <si>
    <t>09 100</t>
  </si>
  <si>
    <t>Тримач під черепицю L330</t>
  </si>
  <si>
    <t>Тримач під черепицю L400</t>
  </si>
  <si>
    <t>12 330</t>
  </si>
  <si>
    <t>12 400</t>
  </si>
  <si>
    <t>Сталь, гальванічно оцинкована. Два варіанти кріплення дроту</t>
  </si>
  <si>
    <t>Сталь, гальванічно оцинкована, з пластиковим тримачем. Довжина 33 см</t>
  </si>
  <si>
    <t>Сталь гальванічно оцинкована, з внутрішньою різьбою М17</t>
  </si>
  <si>
    <t>Насадка SDS-max для вібромолота</t>
  </si>
  <si>
    <t>41/01</t>
  </si>
  <si>
    <t>41 001</t>
  </si>
  <si>
    <t>09/30 OC</t>
  </si>
  <si>
    <t>42/16 OC</t>
  </si>
  <si>
    <t>46/16 OC</t>
  </si>
  <si>
    <t>40/20 OCH</t>
  </si>
  <si>
    <t>Сталь надміцна</t>
  </si>
  <si>
    <t>Тримач пластиковий рудий M6</t>
  </si>
  <si>
    <t>01 060</t>
  </si>
  <si>
    <t>01/6 PL F</t>
  </si>
  <si>
    <t>100/400/501</t>
  </si>
  <si>
    <t>56/32/8</t>
  </si>
  <si>
    <t>Кріплення струмовідводу до щогли d40</t>
  </si>
  <si>
    <t>Кріплення струмовідводу до щогли d32</t>
  </si>
  <si>
    <t>Нержавіюче кріплення струмовідводу d 8-10 до щогли блискавкоприймача  d 32 мм</t>
  </si>
  <si>
    <t>56 032</t>
  </si>
  <si>
    <t>07/OC
3011</t>
  </si>
  <si>
    <t>07/OC
8004</t>
  </si>
  <si>
    <t>07/S OC
8017</t>
  </si>
  <si>
    <t>07/S OC
3011</t>
  </si>
  <si>
    <t>07/S OC
8004</t>
  </si>
  <si>
    <t>Тримач універсальний скручений рудий</t>
  </si>
  <si>
    <t>10/07s OC 
3011</t>
  </si>
  <si>
    <t>10/07s OC 
8004</t>
  </si>
  <si>
    <t>20/07s OC 
3011</t>
  </si>
  <si>
    <t>Тримач коньковий кутовий універсальний скручений 
червоний</t>
  </si>
  <si>
    <t>20/07s OC
8004</t>
  </si>
  <si>
    <t>Тримач коньковий кутовий універсальний скручений 
рудий</t>
  </si>
  <si>
    <t>Тримач даховий універсальний з основою червоний</t>
  </si>
  <si>
    <t>Тримач даховий універсальний з основою рудий</t>
  </si>
  <si>
    <t>Тримач даховий універсальний з основою
коричневий</t>
  </si>
  <si>
    <t xml:space="preserve">14/07s OC 
8017 </t>
  </si>
  <si>
    <t>Тримач даховий універсальний скручений з основою 
коричневий</t>
  </si>
  <si>
    <t xml:space="preserve">14/07s OC  
3011 </t>
  </si>
  <si>
    <t>Тримач даховий універсальний скручений з основою 
червоний</t>
  </si>
  <si>
    <t>Тримач даховий універсальний скручений з основою  рудий</t>
  </si>
  <si>
    <t>14/07s OC 
8004</t>
  </si>
  <si>
    <t>Тримач універсальний мідний</t>
  </si>
  <si>
    <t>07/CU</t>
  </si>
  <si>
    <t>CU</t>
  </si>
  <si>
    <t>Мідь, товщина 1,5 мм, висота монтажу -  100мм</t>
  </si>
  <si>
    <t>10 170</t>
  </si>
  <si>
    <t>10/07 CU</t>
  </si>
  <si>
    <t>Тримач коньковий півкруглий універсальний мідний</t>
  </si>
  <si>
    <t>07 100</t>
  </si>
  <si>
    <t>Мідь, з універсальним мідним тримачем</t>
  </si>
  <si>
    <t>03 110</t>
  </si>
  <si>
    <t>Тримач для ринви мідний</t>
  </si>
  <si>
    <t>Мідь. Два варіанти кріплення дроту</t>
  </si>
  <si>
    <t>03/1s OC</t>
  </si>
  <si>
    <t>03/1s CU</t>
  </si>
  <si>
    <t>Тримач для ринви лакований</t>
  </si>
  <si>
    <t>03/1s OC LA</t>
  </si>
  <si>
    <t>03 101</t>
  </si>
  <si>
    <t>Сталь, гальванічно оцинкована, лакована в потрібний колір. Два варіанти кріплення дроту</t>
  </si>
  <si>
    <t>44/0.2</t>
  </si>
  <si>
    <t>80 405</t>
  </si>
  <si>
    <t>44/0.2 OCH</t>
  </si>
  <si>
    <t>44/20.2</t>
  </si>
  <si>
    <t>80 450</t>
  </si>
  <si>
    <t>44/20.2 OCH</t>
  </si>
  <si>
    <t>44/20.3 OCH</t>
  </si>
  <si>
    <t>80 455</t>
  </si>
  <si>
    <t>44/20.3</t>
  </si>
  <si>
    <t>80 445</t>
  </si>
  <si>
    <t>44/208.2 OCH</t>
  </si>
  <si>
    <t>44/208.3</t>
  </si>
  <si>
    <t>44/208.2</t>
  </si>
  <si>
    <t>80 440</t>
  </si>
  <si>
    <t>44/208.3 OCH</t>
  </si>
  <si>
    <t>Сталь, гальванічно оцинкована, товщина 2 мм, висота монтажу -  100мм.</t>
  </si>
  <si>
    <t xml:space="preserve">Тримач універсальний скручений рудий </t>
  </si>
  <si>
    <t>Поліамід, висота монтажу 30 мм, внутрішня різьба М6. Варіанти кольорів: сірий, червоний RAL 3011, коричневий RAL 8017, "під мідь", рудий RAL 8004.</t>
  </si>
  <si>
    <t xml:space="preserve">Сталь, гальванічно оцинкована, довжина 100 мм, 140 мм, 200 мм з різьбою під дюбель. В комплекті дюбель 12х60 </t>
  </si>
  <si>
    <t>Сталь, гальванічно оцинкована, з універсальним тримачем. Варіанти кольорів: коричневий RAL 8017, червоний RAL 3011, рудий RAL 8004.</t>
  </si>
  <si>
    <t>Сталь, гальванічно оцинкована і лакована. Варіанти кольорів: коричневий RAL 8017, червоний RAL 3011, рудий RAL 8004.</t>
  </si>
  <si>
    <t>Сталь, гальванічно оцинкована, товщина 2 мм, з замком на два болти  М6, висота монтажу -  100мм. Варіанти кольорів: коричневий RAL 8017, червоний RAL 3011, рудий RAL 8004.</t>
  </si>
  <si>
    <t>Сталь, гальванічно оцинкована, товщина 2 мм, висота монтажу -  100мм. Варіанти кольорів: коричневий RAL 8017, червоний RAL 3011, рудий RAL 8004.</t>
  </si>
  <si>
    <t>Алюмінієва щогла, зібрана з труби d16 мм та прута  d10 мм</t>
  </si>
  <si>
    <t>Алюмінієва щогла, що складається з прута d16 мм та прута  d10 мм</t>
  </si>
  <si>
    <t>Алюмінієва щогла товщиною 16 мм з бетонною основою</t>
  </si>
  <si>
    <t>знижка (%) -</t>
  </si>
  <si>
    <t>Фіксована</t>
  </si>
  <si>
    <t>Паста для використання при монтажі заземлення.</t>
  </si>
  <si>
    <t>(067) 38 38 929, (095) 91 60 771, (032) 245 12 60 
gromovyklviv@gmail.com</t>
  </si>
  <si>
    <t>30/8</t>
  </si>
  <si>
    <t>30/10</t>
  </si>
  <si>
    <t>Позначення:</t>
  </si>
  <si>
    <t>PL - пластик</t>
  </si>
  <si>
    <t>ОС - сталь гальванічно оцинкована</t>
  </si>
  <si>
    <t>ОСН - сталь гарячооцинкована</t>
  </si>
  <si>
    <t>Сu - мідь</t>
  </si>
  <si>
    <t>Ni - сталь нержавіюча</t>
  </si>
  <si>
    <t>LA - пофарбований</t>
  </si>
  <si>
    <t>AL - алюміній</t>
  </si>
  <si>
    <t>OC 8017</t>
  </si>
  <si>
    <t>OC 3011</t>
  </si>
  <si>
    <t>OC 8004</t>
  </si>
  <si>
    <t>10/07</t>
  </si>
  <si>
    <t>ОС PL 8017</t>
  </si>
  <si>
    <t>ОС PL 3011</t>
  </si>
  <si>
    <t>ОС PL 8004</t>
  </si>
  <si>
    <t>14/01</t>
  </si>
  <si>
    <t>ОС LA</t>
  </si>
  <si>
    <t>03/1s</t>
  </si>
  <si>
    <t xml:space="preserve">10/ОС </t>
  </si>
  <si>
    <t>PL G</t>
  </si>
  <si>
    <t>PL R</t>
  </si>
  <si>
    <t>PL B</t>
  </si>
  <si>
    <t>PL Cu</t>
  </si>
  <si>
    <t>01/6</t>
  </si>
  <si>
    <t>01/8</t>
  </si>
  <si>
    <t>07/S</t>
  </si>
  <si>
    <t>Fe - сталь</t>
  </si>
  <si>
    <t>Введіть</t>
  </si>
  <si>
    <t>Вашу знижку %</t>
  </si>
  <si>
    <t>44/8.2 OCH</t>
  </si>
  <si>
    <t>44/8.2</t>
  </si>
  <si>
    <t>80 482</t>
  </si>
  <si>
    <t>80 483</t>
  </si>
  <si>
    <t>44/8.3</t>
  </si>
  <si>
    <t>Затискач з однієї пластини з вигином під 8-10 мм товщ. 3 мм та однієї плоскої під полосу 40 мм, гарячооцинк., на чотири болти М8</t>
  </si>
  <si>
    <t>Затискач з однієї пластини з вигином під 8-10 мм товщ. 3 мм та двох плоскоихпід полосу 40 мм, гарячооцинк., на чотири болти М8</t>
  </si>
  <si>
    <t>44/8.3 OCH</t>
  </si>
  <si>
    <t xml:space="preserve">Затискачі та з'єднувачі               </t>
  </si>
  <si>
    <t>Ni PL</t>
  </si>
  <si>
    <t>CU PL</t>
  </si>
  <si>
    <t>Тримач під черепицю L330 (нерж.)</t>
  </si>
  <si>
    <t>Тримач під черепицю L330 (мідь)</t>
  </si>
  <si>
    <t>12 331</t>
  </si>
  <si>
    <t>12 332</t>
  </si>
  <si>
    <t>Сталь нержавіюча, з універсальним скрученим тримачем</t>
  </si>
  <si>
    <t>Мідь, з універсальним скрученим тримачем</t>
  </si>
  <si>
    <t>Сталь нержавіюча, з пластиковим тримачем. Довжина 33 см</t>
  </si>
  <si>
    <t>Мідь, з пластиковим тримачем. Довжина 33 см</t>
  </si>
  <si>
    <t>12 401</t>
  </si>
  <si>
    <t>12 402</t>
  </si>
  <si>
    <t>Тримач під черепицю L400 (нерж.)</t>
  </si>
  <si>
    <t>Тримач під черепицю L400 (мідь)</t>
  </si>
  <si>
    <r>
      <t>Затискач з однієї пластини з вигином під 16-20 мм товщ. 3 мм та двох плоских, нержавіюча сталь</t>
    </r>
    <r>
      <rPr>
        <b/>
        <sz val="8"/>
        <color rgb="FFFF0000"/>
        <rFont val="Arial"/>
        <family val="2"/>
        <charset val="204"/>
      </rPr>
      <t>,</t>
    </r>
    <r>
      <rPr>
        <sz val="8"/>
        <color rgb="FFFF0000"/>
        <rFont val="Arial"/>
        <family val="2"/>
        <charset val="204"/>
      </rPr>
      <t xml:space="preserve"> на чотири болти М8</t>
    </r>
  </si>
  <si>
    <t>80 456</t>
  </si>
  <si>
    <t>Затискач прут d16-20/дріт d8-10 (нержавійка)</t>
  </si>
  <si>
    <t>80 446</t>
  </si>
  <si>
    <t>Затискач з однієї пластини з вигином під 16-20 мм товщ. 3 мм та однієї під 8 мм, нержавіюча сталь, на чотири болти М8</t>
  </si>
  <si>
    <t xml:space="preserve">ПЗІП  Citel               </t>
  </si>
  <si>
    <t>DLU2-06D3</t>
  </si>
  <si>
    <t>ПЗІП СІТЕЛ</t>
  </si>
  <si>
    <t>99 015</t>
  </si>
  <si>
    <t>99 012</t>
  </si>
  <si>
    <t>DS132VGS-230/G</t>
  </si>
  <si>
    <t>ПЗІП для мереж змінного струму</t>
  </si>
  <si>
    <t>99 011</t>
  </si>
  <si>
    <t>DS133VGS-230</t>
  </si>
  <si>
    <t>DS134RS-230/G</t>
  </si>
  <si>
    <t>99 010</t>
  </si>
  <si>
    <t>DS134VG-230/G</t>
  </si>
  <si>
    <t>99 009</t>
  </si>
  <si>
    <t>DS220-48DC</t>
  </si>
  <si>
    <t>99 016</t>
  </si>
  <si>
    <t> ПЗІП для фотоелектричних систем та мереж постійного струму</t>
  </si>
  <si>
    <t>DS220S-48DC</t>
  </si>
  <si>
    <t>99 017</t>
  </si>
  <si>
    <t>DS230S-48DC</t>
  </si>
  <si>
    <t>99 018</t>
  </si>
  <si>
    <t>DS240S-230/G</t>
  </si>
  <si>
    <t>99 019</t>
  </si>
  <si>
    <t>DS253VG-300</t>
  </si>
  <si>
    <t>99 007</t>
  </si>
  <si>
    <t>DS254VG-300/G</t>
  </si>
  <si>
    <t>99 006</t>
  </si>
  <si>
    <t>DS42VGS-230/G</t>
  </si>
  <si>
    <t>99 014</t>
  </si>
  <si>
    <t>DS44VGS-230/G</t>
  </si>
  <si>
    <t>99 013</t>
  </si>
  <si>
    <t>MJ8-CAT5E</t>
  </si>
  <si>
    <t>99 005</t>
  </si>
  <si>
    <t>ПЗІП для ліній передачі даних</t>
  </si>
  <si>
    <t>MJ8-POE-A</t>
  </si>
  <si>
    <t>99 003</t>
  </si>
  <si>
    <t>MJ8-POE-B</t>
  </si>
  <si>
    <t>99 004</t>
  </si>
  <si>
    <t>ПЗІП для високочастотних коаксіальних ліній</t>
  </si>
  <si>
    <t>99 002</t>
  </si>
  <si>
    <t>99 001</t>
  </si>
  <si>
    <t>P8AX09-N/FF</t>
  </si>
  <si>
    <t>P8AX09-N/MF</t>
  </si>
  <si>
    <t>ПЗІП Citel</t>
  </si>
  <si>
    <t>ПЗІП для телефонних ліній</t>
  </si>
  <si>
    <t>Затискач з однієї пластини з вигином під 8-10 мм товщиною 2 мм та однієї плоскої, гальванічно оцинковані, на чотири болти М8</t>
  </si>
  <si>
    <t>44/8.2 OC</t>
  </si>
  <si>
    <t>80 006</t>
  </si>
  <si>
    <t>80 007</t>
  </si>
  <si>
    <t>Затискач з однієї пластини з вигином під 8-10 мм товщиною 1,5 мм та однієї плоскої, нержавіючі, на чотири болти М8</t>
  </si>
  <si>
    <t>90 097</t>
  </si>
  <si>
    <t>90 098</t>
  </si>
  <si>
    <t>Затискач з однієї пластини з вигином під 8-10 мм товщиною 2 мм та двох плоских, гальванічно оцинковані, на чотири болти М8</t>
  </si>
  <si>
    <t>Затискач з однієї пластини з вигином під 8-10 мм, товщиною 1,5 мм, та двох плоских, нержавіюча сталь, на чотири болти М8</t>
  </si>
  <si>
    <t>44/8.3 OC</t>
  </si>
  <si>
    <t>80 404</t>
  </si>
  <si>
    <t>44/0.2 OC</t>
  </si>
  <si>
    <t>Машинка для вирівнювання дроту</t>
  </si>
  <si>
    <t>60 010</t>
  </si>
  <si>
    <t>Gromostar 45</t>
  </si>
  <si>
    <t>Gromostar 60</t>
  </si>
  <si>
    <t>PLW-02.B</t>
  </si>
  <si>
    <t>59 200</t>
  </si>
  <si>
    <t>59 201</t>
  </si>
  <si>
    <t>59 202</t>
  </si>
  <si>
    <t>59 203</t>
  </si>
  <si>
    <t>59 204</t>
  </si>
  <si>
    <t>А-25</t>
  </si>
  <si>
    <t>А-35</t>
  </si>
  <si>
    <t>А-45</t>
  </si>
  <si>
    <t>А-60</t>
  </si>
  <si>
    <t>Активний блискавко приймач Gromostar 45</t>
  </si>
  <si>
    <t>Активний блискавко приймач Gromostar 60</t>
  </si>
  <si>
    <t>Реєстратор ударів блискавки PLW-02.B</t>
  </si>
  <si>
    <t>Активні блискавкоприймачі</t>
  </si>
  <si>
    <t>52/30/40</t>
  </si>
  <si>
    <t>Щогла активного блискавкоприймача 4м</t>
  </si>
  <si>
    <t>Щогла активного блискавкоприймача</t>
  </si>
  <si>
    <t>Щогла активного блискавкоприймача з нержавіючої сталі 4м.</t>
  </si>
  <si>
    <t>52/40/70A</t>
  </si>
  <si>
    <t>52/40/80A</t>
  </si>
  <si>
    <t>Щогла активного блискавкоприймача з нержавіючої сталі 5м.</t>
  </si>
  <si>
    <t>Щогла активного блискавкоприймача 5м</t>
  </si>
  <si>
    <t>Щогла активного блискавкоприймача 6м</t>
  </si>
  <si>
    <t>Щогла активного блискавкоприймача 7м</t>
  </si>
  <si>
    <t>Щогла активного блискавкоприймача 8м</t>
  </si>
  <si>
    <t>Щогла активного блискавкоприймача з нержавіючої сталі 6м.</t>
  </si>
  <si>
    <t>Щогла активного блискавкоприймача з нерж. сталі 7м.</t>
  </si>
  <si>
    <t>Щогла активного блискавкоприймача з нерж. сталі 8м.</t>
  </si>
  <si>
    <t>Щогла активного блискавкоприймача з нержавіючої сталі діаметром 32 мм в основі</t>
  </si>
  <si>
    <t>55 001</t>
  </si>
  <si>
    <t>Щогла активного блискавкоприймача з нержавіючої сталі діаметром 42 мм в основі</t>
  </si>
  <si>
    <t>52 041</t>
  </si>
  <si>
    <t>52 051</t>
  </si>
  <si>
    <t>52 061</t>
  </si>
  <si>
    <t>52 042</t>
  </si>
  <si>
    <t>52 052</t>
  </si>
  <si>
    <t>52 062</t>
  </si>
  <si>
    <t>52 072</t>
  </si>
  <si>
    <t>52 082</t>
  </si>
  <si>
    <t>52/30/50</t>
  </si>
  <si>
    <t>52/30/60</t>
  </si>
  <si>
    <t>52/40/60А</t>
  </si>
  <si>
    <t>52/40/60A</t>
  </si>
  <si>
    <t>Тримач щогли блискавкоприймача 32мм</t>
  </si>
  <si>
    <t>Тримач щогли блискавкоприймача 42мм</t>
  </si>
  <si>
    <t>52/30/30А</t>
  </si>
  <si>
    <t>52/40/40А</t>
  </si>
  <si>
    <t>52/40/50А</t>
  </si>
  <si>
    <t>Щогла активного блискавкоприймача 3м</t>
  </si>
  <si>
    <t>52 032</t>
  </si>
  <si>
    <t>52/40/40A</t>
  </si>
  <si>
    <t>52/40/50A</t>
  </si>
  <si>
    <t>Блискавкоприймач з нержавіючої сталі d32 4м.</t>
  </si>
  <si>
    <t>Блискавкоприймач з нержавіючої сталі d32 5м.</t>
  </si>
  <si>
    <t>Блискавкоприймач з нержавіючої сталі d32 6м.</t>
  </si>
  <si>
    <t>Блискавкоприймача з нержавіючої сталі d40 4м.</t>
  </si>
  <si>
    <t>Блискавкоприймача з нержавіючої сталі d40 5м.</t>
  </si>
  <si>
    <t>Блискавкоприймача з нержавіючої сталі d40 6м.</t>
  </si>
  <si>
    <t>Блискавкоприймача з нержавіючої сталі d40 7м.</t>
  </si>
  <si>
    <t>Блискавкоприймача з нержавіючої сталі d40 8м.</t>
  </si>
  <si>
    <t>55/30</t>
  </si>
  <si>
    <t>Код УКТЗ</t>
  </si>
  <si>
    <t>Затискач алюмінієвий, болт М10</t>
  </si>
  <si>
    <t>31/6 AL</t>
  </si>
  <si>
    <t>02/8.3 OC</t>
  </si>
  <si>
    <t>02/16.3 OC</t>
  </si>
  <si>
    <t>Тримач дроту металевий</t>
  </si>
  <si>
    <t>Тримач блискавкоприймача</t>
  </si>
  <si>
    <t>02 001</t>
  </si>
  <si>
    <t>02 002</t>
  </si>
  <si>
    <t>02 003</t>
  </si>
  <si>
    <t>Сталь, гальванічно оцинкована, товщина 2.5 мм</t>
  </si>
  <si>
    <t>02/8/10 OC</t>
  </si>
  <si>
    <t>Тримач дроту металевий з дюбелем 100</t>
  </si>
  <si>
    <t>02 101</t>
  </si>
  <si>
    <t>02/8/14 ОС</t>
  </si>
  <si>
    <t>02/8/20 ОС</t>
  </si>
  <si>
    <t>Тримач дроту металевий з дюбелем 140</t>
  </si>
  <si>
    <t>Тримач дроту металевий з дюбелем 200</t>
  </si>
  <si>
    <t>02 141</t>
  </si>
  <si>
    <t>02 201</t>
  </si>
  <si>
    <t>02/16/10 ОС</t>
  </si>
  <si>
    <t>02/16/14 ОС</t>
  </si>
  <si>
    <t>02/16/20 ОС</t>
  </si>
  <si>
    <t>Тримач блискавкоприймача з дюбелем 100</t>
  </si>
  <si>
    <t>Тримач блискавкоприймача з дюбелем 140</t>
  </si>
  <si>
    <t>Тримач блискавкоприймача з дюбелем 200</t>
  </si>
  <si>
    <t>02 102</t>
  </si>
  <si>
    <t>02 142</t>
  </si>
  <si>
    <t>02 203</t>
  </si>
  <si>
    <t>02 202</t>
  </si>
  <si>
    <t>02/0/10 ОС</t>
  </si>
  <si>
    <t>02/0/14 ОС</t>
  </si>
  <si>
    <t>02/0/20 ОС</t>
  </si>
  <si>
    <t>02 103</t>
  </si>
  <si>
    <t>02 143</t>
  </si>
  <si>
    <t>09/02</t>
  </si>
  <si>
    <t>09 200</t>
  </si>
  <si>
    <t>Сталь, гальванічно оцинкована, з металевим тримачем дроту</t>
  </si>
  <si>
    <t>02/8.3 Cu</t>
  </si>
  <si>
    <t>Тримач дроту металевий (мідь)</t>
  </si>
  <si>
    <t>02 011</t>
  </si>
  <si>
    <t>Мідь, товщина 2,5мм</t>
  </si>
  <si>
    <t>02/0.3 Cu</t>
  </si>
  <si>
    <t>02 013</t>
  </si>
  <si>
    <t>Тримач під черепицю L120</t>
  </si>
  <si>
    <t>12 120</t>
  </si>
  <si>
    <t>Сталь, гальванічно оцинкована з пластиковим тримачем</t>
  </si>
  <si>
    <t>Тримач під черепицю L120 (нерж.)</t>
  </si>
  <si>
    <t>Тримач під черепицю L120 (мідь)</t>
  </si>
  <si>
    <t>12 121</t>
  </si>
  <si>
    <t>12 122</t>
  </si>
  <si>
    <t>Сталь нержавіюча, з пластиковим тримачем</t>
  </si>
  <si>
    <t>Мідь, з пластиковим тримачем</t>
  </si>
  <si>
    <t>02 004</t>
  </si>
  <si>
    <t>02/0.3 СU</t>
  </si>
  <si>
    <t>02/0.2 OC</t>
  </si>
  <si>
    <t>02/40.2 ОС</t>
  </si>
  <si>
    <t>Затискач з двох плоских пластин  товщиною 2мм, гальванічно оцинк., на чотири болти М8</t>
  </si>
  <si>
    <t>04/0.2 OC</t>
  </si>
  <si>
    <t xml:space="preserve">Гвинт 4,8 х 22 </t>
  </si>
  <si>
    <t>Гвинт 4,8 х 32</t>
  </si>
  <si>
    <t xml:space="preserve">Гвинт 4,8 х 38 </t>
  </si>
  <si>
    <t xml:space="preserve">Гвинт 4,8 х 50 </t>
  </si>
  <si>
    <t>12/12/8</t>
  </si>
  <si>
    <t>12/12/8 Ni PL</t>
  </si>
  <si>
    <t>12/12/8 CU PL</t>
  </si>
  <si>
    <t>80 105</t>
  </si>
  <si>
    <t>14/07</t>
  </si>
  <si>
    <t>12/33 OC PL</t>
  </si>
  <si>
    <t>12/33 Ni PL</t>
  </si>
  <si>
    <t>12/33 CU PL</t>
  </si>
  <si>
    <t>12/33</t>
  </si>
  <si>
    <t>12/40</t>
  </si>
  <si>
    <t>09/02 ОС</t>
  </si>
  <si>
    <t>04/88.2 Ni</t>
  </si>
  <si>
    <t>68/1</t>
  </si>
  <si>
    <t>68/2</t>
  </si>
  <si>
    <t>Коробка для фасадного ревізійного з'єднання</t>
  </si>
  <si>
    <t>Коробка для фасадного ревізійного з'єднання 140х140х60</t>
  </si>
  <si>
    <t>Коробка для фасадного ревізійного з'єднання 140х140х100</t>
  </si>
  <si>
    <t>68/1 PL</t>
  </si>
  <si>
    <t>68/2 PL</t>
  </si>
  <si>
    <t>02/8.1 ОС</t>
  </si>
  <si>
    <t>02/16.1 ОС</t>
  </si>
  <si>
    <t>Скоба тримача дроту</t>
  </si>
  <si>
    <t>Скоба тримача блискавкоприймача</t>
  </si>
  <si>
    <t>02 008</t>
  </si>
  <si>
    <t>02 016</t>
  </si>
  <si>
    <t>Для кріплення дроту до стіни</t>
  </si>
  <si>
    <t>Для кріплення блискавкоприймача до стіни</t>
  </si>
  <si>
    <t>OC LA</t>
  </si>
  <si>
    <t>Тримач під черепицю L330 (лакований)</t>
  </si>
  <si>
    <t>12 333</t>
  </si>
  <si>
    <t>Сталь, гальванічно оцинкована, фарбована з пластиковим тримачем. Довжина 33 см</t>
  </si>
  <si>
    <t>12/33 OC LA</t>
  </si>
  <si>
    <t>Тримач під черепицю L400 (лаковний)</t>
  </si>
  <si>
    <t>12 403</t>
  </si>
  <si>
    <t>Тримач під черепицю L120 (Лакований)</t>
  </si>
  <si>
    <t>12 123</t>
  </si>
  <si>
    <t>Сталь, гальванічно оцинкована, лакована з пластиковим тримачем</t>
  </si>
  <si>
    <t>03/8.3 ОС</t>
  </si>
  <si>
    <t>03/16.3 ОС</t>
  </si>
  <si>
    <t>03 001</t>
  </si>
  <si>
    <t>03 002</t>
  </si>
  <si>
    <t>Тримач блискавкоприймача подовжений</t>
  </si>
  <si>
    <t>Тримач дроту подовжений</t>
  </si>
  <si>
    <t>55/16</t>
  </si>
  <si>
    <t>Основа різьбового блискавкоприймача</t>
  </si>
  <si>
    <t>55 002</t>
  </si>
  <si>
    <t>Тримач різьбового блискавкоприймача діаметром 16 мм</t>
  </si>
  <si>
    <t>68/3</t>
  </si>
  <si>
    <t>Ревізійний колодязь</t>
  </si>
  <si>
    <t>Колодязь для контрольного ревізійного з'єднання в землі. 300х300х300</t>
  </si>
  <si>
    <t>Ревізійний колдязь</t>
  </si>
  <si>
    <t>68/3 PL</t>
  </si>
  <si>
    <t>Щогла блискавкоприймача з нержавіючої сталі діаметром 32мм при основі, та метровий алюмінієвий блискавкоприймач</t>
  </si>
  <si>
    <t>Щогла блискавкоприймача з нержавіючої сталі діаметром 32мм при основі, та 2-х метровий алюмінієвий блискавкоприймач</t>
  </si>
  <si>
    <t>Щогла блискавкоприймача з нержавіючої сталі діаметром 32мм при основі, та 3-х метровий алюмінієвий блискавкоприймач</t>
  </si>
  <si>
    <t>Щогла блискавкоприймача з нержавіючої сталі діаметром 40мм при основі, та закінчення з алюмінієвого блискавкоприймача</t>
  </si>
  <si>
    <t>Тримач для блискавкоприймача довжиною 100 мм</t>
  </si>
  <si>
    <t>Металевий тримач для дроту довжиною 100мм</t>
  </si>
  <si>
    <t>14/07 ОС</t>
  </si>
  <si>
    <t>01/8.2</t>
  </si>
  <si>
    <t>PL ОС</t>
  </si>
  <si>
    <t>Тримач пластиковий з підставкою</t>
  </si>
  <si>
    <t>01/8.2 PL</t>
  </si>
  <si>
    <t>PL OC</t>
  </si>
  <si>
    <t>01 070</t>
  </si>
  <si>
    <t xml:space="preserve">Поліамід, колір — сірий, металева пластина з двома отворами для кращої фіксації, висота монтажу 40 мм, </t>
  </si>
  <si>
    <t>01/8.3</t>
  </si>
  <si>
    <t>ОС, PL</t>
  </si>
  <si>
    <t>Тримач дроту пластиковий подовжений</t>
  </si>
  <si>
    <t>01 080</t>
  </si>
  <si>
    <t>Пластиковий тримач для дроту 8-10мм, довжиною 100мм</t>
  </si>
  <si>
    <t>01/8.3 ОС PL</t>
  </si>
  <si>
    <t>Клема з'єднувальна</t>
  </si>
  <si>
    <t>30/10/1</t>
  </si>
  <si>
    <t>30 011</t>
  </si>
  <si>
    <t>30 031</t>
  </si>
  <si>
    <t>30 121</t>
  </si>
  <si>
    <t>30/8/1</t>
  </si>
  <si>
    <t>30/8/1 Ni</t>
  </si>
  <si>
    <t>30/8/1 OC</t>
  </si>
  <si>
    <t>30/10/1 OCH</t>
  </si>
  <si>
    <t>31 030</t>
  </si>
  <si>
    <t>30/8/1 ОС</t>
  </si>
  <si>
    <t>32 031</t>
  </si>
  <si>
    <t>33 121</t>
  </si>
  <si>
    <t>02/8.3 ОС</t>
  </si>
  <si>
    <t>55/34</t>
  </si>
  <si>
    <t>55/64</t>
  </si>
  <si>
    <t>Тримач щогли блискавкоприймача 32мм L400</t>
  </si>
  <si>
    <t>Тримач щогли блискавкоприймача 42мм L400</t>
  </si>
  <si>
    <t>55 010</t>
  </si>
  <si>
    <t>56 011</t>
  </si>
  <si>
    <t>56 010</t>
  </si>
  <si>
    <t>55 011</t>
  </si>
  <si>
    <t>Тримач дроту Niro</t>
  </si>
  <si>
    <t>01 001</t>
  </si>
  <si>
    <t>01/1</t>
  </si>
  <si>
    <t>01/1 Ni</t>
  </si>
  <si>
    <t>Нержаіюча сталь, висота монтажу 20мм, внутрішня різьба M6, висота тримача 40мм</t>
  </si>
  <si>
    <t>10/1 Ni</t>
  </si>
  <si>
    <t>Тримач коньковий півкруглий з Niro</t>
  </si>
  <si>
    <t>10 001</t>
  </si>
  <si>
    <t>Сталь гальванічно оцинкована, з тримачем з нержавіючої сталі Niro</t>
  </si>
  <si>
    <t>Ni OC</t>
  </si>
  <si>
    <t>55/10</t>
  </si>
  <si>
    <t>Основа різьбового блискавкоприймача d10</t>
  </si>
  <si>
    <t>55 003</t>
  </si>
  <si>
    <t>Тримач різьбового блискавкоприймача діаметром 10 мм</t>
  </si>
  <si>
    <t>55/01</t>
  </si>
  <si>
    <t>12/12/1</t>
  </si>
  <si>
    <t>Тримач під черепицю L120 з Niro</t>
  </si>
  <si>
    <t>Тримач під черепицю L330 з Niro</t>
  </si>
  <si>
    <t>Тримач під черепицю L400 з Niro</t>
  </si>
  <si>
    <t>12/33/1</t>
  </si>
  <si>
    <t>12/40/1</t>
  </si>
  <si>
    <t>12 001</t>
  </si>
  <si>
    <t>12 002</t>
  </si>
  <si>
    <t>12 003</t>
  </si>
  <si>
    <t xml:space="preserve">Сталь, гальванічно оцинкована, з тримачем Niro </t>
  </si>
  <si>
    <t>50/10/300</t>
  </si>
  <si>
    <t>50/16/300</t>
  </si>
  <si>
    <t>АL, OC</t>
  </si>
  <si>
    <t>Коньковий блискавкоприймач 3м</t>
  </si>
  <si>
    <t>50 300</t>
  </si>
  <si>
    <t>Алюмінієва щогла d16мм 3м з усиленим кріпленням для коньку даху</t>
  </si>
  <si>
    <t>10/1 Ni OC</t>
  </si>
  <si>
    <t>Тримач коньковий півкруглий з Niro (нерж.)</t>
  </si>
  <si>
    <t>10 002</t>
  </si>
  <si>
    <t>Нержавіюча сталь, з тримачем Niro</t>
  </si>
  <si>
    <t>55/60/3.2</t>
  </si>
  <si>
    <t>Тринога для щогли з бетонними основами (усилена)</t>
  </si>
  <si>
    <t>55 305</t>
  </si>
  <si>
    <t>41/02</t>
  </si>
  <si>
    <t>Насадка для ручного монтажу d20</t>
  </si>
  <si>
    <t>41 002</t>
  </si>
  <si>
    <t>50/10/301</t>
  </si>
  <si>
    <t>Блискавкоприймач з основою 1м</t>
  </si>
  <si>
    <t>50 301</t>
  </si>
  <si>
    <t>50/10/305</t>
  </si>
  <si>
    <t>Блискавкоприймач з основою 1.5м</t>
  </si>
  <si>
    <t>50 305</t>
  </si>
  <si>
    <t>Алюмінєвий блискавкоприймач d10 1м з основою</t>
  </si>
  <si>
    <t>01/1.2 Ni</t>
  </si>
  <si>
    <t>Тримач Niro з підставкою</t>
  </si>
  <si>
    <t>01/1.2</t>
  </si>
  <si>
    <t>Нержавіюча сталь, висота монтажу 40мм</t>
  </si>
  <si>
    <t>01/8.2 PL OC</t>
  </si>
  <si>
    <t>43/20</t>
  </si>
  <si>
    <t>Наконечник для звичайних грунтів d20</t>
  </si>
  <si>
    <t>40 042</t>
  </si>
  <si>
    <t>Сталь гальванічно оцинкована</t>
  </si>
  <si>
    <t>Поліамід, колір — сірий, висота монтажу 40 мм, внутрішня різьба М8</t>
  </si>
  <si>
    <t>42/02</t>
  </si>
  <si>
    <t>Насадка SDS-max d20 для вібромолота</t>
  </si>
  <si>
    <t>42 002</t>
  </si>
  <si>
    <t>40/14 Mi</t>
  </si>
  <si>
    <t>Mi</t>
  </si>
  <si>
    <t>Стержень заземлення обміднений "Anchor"</t>
  </si>
  <si>
    <t>40 014</t>
  </si>
  <si>
    <t>Сталь гальванічно оміднена, із зовнішньою різьбою з обох кінців, товщина покриття понад 250 мкм</t>
  </si>
  <si>
    <t>Сталь гальванічно обміднена, із зовнішньою різьбою з обох кінців, товщина покриття понад 250 мкм</t>
  </si>
  <si>
    <t>42/14</t>
  </si>
  <si>
    <t>CuZn</t>
  </si>
  <si>
    <t>Муфта заземлення латунна 5/8"</t>
  </si>
  <si>
    <t>40 034</t>
  </si>
  <si>
    <t>Муфта латунна призначена для з'єднання обміднених стержнів</t>
  </si>
  <si>
    <t>42/14 CuZn</t>
  </si>
  <si>
    <t>43/14</t>
  </si>
  <si>
    <t>Наконечник для звичайних грунтів 5/8"</t>
  </si>
  <si>
    <t>40 044</t>
  </si>
  <si>
    <t>Болт для забивання стержнів 5/8"</t>
  </si>
  <si>
    <t>40 024</t>
  </si>
  <si>
    <t>Надміцна сталь, зовнішня різьба 5/8", під насадку SDS-max для вібромолота</t>
  </si>
  <si>
    <t>CuZn - латунь</t>
  </si>
  <si>
    <t>Полоса обмідненна 25х4</t>
  </si>
  <si>
    <t>40 093</t>
  </si>
  <si>
    <t>Сталь плоска 25х4 обміднена,
1 м.п. = 0,816 кг, 1 кг = 1,226 м.п.</t>
  </si>
  <si>
    <t>Сталь плоска обміднена 25х4, 1м.п = 0,816 кг, 1кг = 1.226 м.п.</t>
  </si>
  <si>
    <t>50/10/410</t>
  </si>
  <si>
    <t>50/10/415</t>
  </si>
  <si>
    <t>50/10/420</t>
  </si>
  <si>
    <t>AL, OCH</t>
  </si>
  <si>
    <t>Коньковий блискавкоприймач 1м (профільний)</t>
  </si>
  <si>
    <t>Коньковий блискавкоприймач 1,5м (профільний)</t>
  </si>
  <si>
    <t>Коньковий блискавкоприймач 2м (профільний)</t>
  </si>
  <si>
    <t>50 410</t>
  </si>
  <si>
    <t>50 415</t>
  </si>
  <si>
    <t>50 420</t>
  </si>
  <si>
    <t>АL, OCH</t>
  </si>
  <si>
    <t>50/10/401</t>
  </si>
  <si>
    <t>50/10/405</t>
  </si>
  <si>
    <t>AL, OCН</t>
  </si>
  <si>
    <t>Коньковий блискавкоприймач 1м одинарний (профільний)</t>
  </si>
  <si>
    <t>50 401</t>
  </si>
  <si>
    <t>50 405</t>
  </si>
  <si>
    <t>Коньковий блискавкоприймач 1,5м одинарний (профільний)</t>
  </si>
  <si>
    <t>Алюмінієва щогла d10 мм і висотою 1,5 м для кріплення на профільному коньку даху.</t>
  </si>
  <si>
    <t>Алюмінієва щогла d10 мм і висотою 1 м для кріплення на профільному коньку даху.</t>
  </si>
  <si>
    <t>Алюмінієва щогла d10 мм для кріплення на профільному коньку даху, затискач входить в комплект.</t>
  </si>
  <si>
    <t>Алюмінієва щогла d10 мм для кріплення на кутовому коньку даху, затискач входить в комплект</t>
  </si>
  <si>
    <t>Алюмінієва щогла d10 мм для кріплення на півкруглому коньку даху, затискач входить в комплект</t>
  </si>
  <si>
    <t>Алюмінієвий блискавкоприймач d10 з основою, затискач входить в комплект</t>
  </si>
  <si>
    <t>Алюмінієва щогла d10 мм для крыплення на профільному коньку даху, затискач входить в комплект</t>
  </si>
  <si>
    <t>Алюміній, діаметр 8 мм.
1 м.п. = 0,136 кг, 1 кг = 7,35 м.п.</t>
  </si>
  <si>
    <t>53/12/15</t>
  </si>
  <si>
    <t>53/12/20</t>
  </si>
  <si>
    <t>53/12/25</t>
  </si>
  <si>
    <t>Блискавкоприймач мідний різьбовий CUR-1500</t>
  </si>
  <si>
    <t>Блискавкоприймач мідний різьбовий CUR-2000</t>
  </si>
  <si>
    <t>Блискавкоприймач мідний різьбовий CUR-2500</t>
  </si>
  <si>
    <t>53 115</t>
  </si>
  <si>
    <t>53 120</t>
  </si>
  <si>
    <t>53 125</t>
  </si>
  <si>
    <t>Мідна щогла, що складається з прута d12мм та прута d8 мм</t>
  </si>
  <si>
    <t>53/12/15 Cu</t>
  </si>
  <si>
    <t>53/12/20 Cu</t>
  </si>
  <si>
    <t>53/12/25 Cu</t>
  </si>
  <si>
    <t>52 090</t>
  </si>
  <si>
    <t>52 100</t>
  </si>
  <si>
    <t>52/40/90</t>
  </si>
  <si>
    <t>Блискавкоприймач з нержавіючої сталі d40 9м.</t>
  </si>
  <si>
    <t>52/40/100</t>
  </si>
  <si>
    <t>Блискавкоприймач з нержавіючої сталі d40 10м.</t>
  </si>
  <si>
    <t>Блискавкоприймач з нержавіючої сталі d40 9м</t>
  </si>
  <si>
    <t>Блискавкоприймач з нержавіючої сталі d40 10м</t>
  </si>
  <si>
    <t>02/8/10 ОС</t>
  </si>
  <si>
    <t>15/Ni</t>
  </si>
  <si>
    <t>Хомут для труб універсальний</t>
  </si>
  <si>
    <t>15 000</t>
  </si>
  <si>
    <t>Хомут, з нержавіючої сталі,  для кріплення дроту до труб діаметром 60-120мм</t>
  </si>
  <si>
    <t>15/01</t>
  </si>
  <si>
    <t>Хомут для труб універсальний з пластиком</t>
  </si>
  <si>
    <t>15 010</t>
  </si>
  <si>
    <t>Хомут, з нержавіючої сталі,  для кріплення дроту до труб діаметром 60-120мм з пластиковим тримачем</t>
  </si>
  <si>
    <t>15/01 Ni PL</t>
  </si>
  <si>
    <t>40/21</t>
  </si>
  <si>
    <t>Стержень заземлення d20 загострений</t>
  </si>
  <si>
    <t>40 210</t>
  </si>
  <si>
    <t>41/20</t>
  </si>
  <si>
    <t>41/20 ОСН</t>
  </si>
  <si>
    <t>40/18</t>
  </si>
  <si>
    <t>Стержень заземлення d18</t>
  </si>
  <si>
    <t>Стержень заземлення d18 загострений</t>
  </si>
  <si>
    <t>40 180</t>
  </si>
  <si>
    <t>40 181</t>
  </si>
  <si>
    <t>41/18</t>
  </si>
  <si>
    <t>40/18 ОСН</t>
  </si>
  <si>
    <t>41/18 ОСН</t>
  </si>
  <si>
    <t>03/1s Cu</t>
  </si>
  <si>
    <t>54/30/40</t>
  </si>
  <si>
    <t>54/30/50</t>
  </si>
  <si>
    <t>54/40/60</t>
  </si>
  <si>
    <t>54/40/70</t>
  </si>
  <si>
    <t>54/40/80</t>
  </si>
  <si>
    <t>Щогла алюмінієва d30 4м</t>
  </si>
  <si>
    <t>Щогла алюмінієва d30 5м</t>
  </si>
  <si>
    <t>Щогла алюмінієва d40 6м</t>
  </si>
  <si>
    <t>Щогла алюмінієва d40 7м</t>
  </si>
  <si>
    <t>Щогла алюмінієва d40 8м</t>
  </si>
  <si>
    <t>54 040</t>
  </si>
  <si>
    <t>54 050</t>
  </si>
  <si>
    <t>54 060</t>
  </si>
  <si>
    <t>54 070</t>
  </si>
  <si>
    <t>54 080</t>
  </si>
  <si>
    <t>54 051</t>
  </si>
  <si>
    <t>Щогла блискавкоприймача алюмінієва, діаметром 30мм при основі</t>
  </si>
  <si>
    <t>Щогла блискавкоприймача алюмінієва, діаметром 40мм при основі</t>
  </si>
  <si>
    <t>Тримач коньковий профільний з пластиком</t>
  </si>
  <si>
    <t>22 010</t>
  </si>
  <si>
    <t>22/1 Ni</t>
  </si>
  <si>
    <t>Тримач коньковий профільний з Niro</t>
  </si>
  <si>
    <t>22 001</t>
  </si>
  <si>
    <t xml:space="preserve"> Тримач коньковий профільний з Niro</t>
  </si>
  <si>
    <t>Тримач ізоляційної штанги</t>
  </si>
  <si>
    <t>59/1</t>
  </si>
  <si>
    <t>59 001</t>
  </si>
  <si>
    <t>Тримач ізоляційного стержня</t>
  </si>
  <si>
    <t>60/10</t>
  </si>
  <si>
    <t>60/12</t>
  </si>
  <si>
    <t>60/11</t>
  </si>
  <si>
    <t>60/13</t>
  </si>
  <si>
    <t>60/14</t>
  </si>
  <si>
    <t>60/15</t>
  </si>
  <si>
    <t>60/16</t>
  </si>
  <si>
    <t>60/18</t>
  </si>
  <si>
    <t>60/20</t>
  </si>
  <si>
    <t>60/22</t>
  </si>
  <si>
    <t>60/24</t>
  </si>
  <si>
    <t>60/26</t>
  </si>
  <si>
    <t>60/1</t>
  </si>
  <si>
    <t>60/2</t>
  </si>
  <si>
    <t>60/3</t>
  </si>
  <si>
    <t>Блискавкоприймач окремостоячий 10м</t>
  </si>
  <si>
    <t>Блискавкоприймач окремостоячий 11м</t>
  </si>
  <si>
    <t>Блискавкоприймач окремостоячий 12м</t>
  </si>
  <si>
    <t>Блискавкоприймач окремостоячий 13м</t>
  </si>
  <si>
    <t>Блискавкоприймач окремостоячий 14м</t>
  </si>
  <si>
    <t>Блискавкоприймач окремостоячий 15м</t>
  </si>
  <si>
    <t>Блискавкоприймач окремостоячий 16м</t>
  </si>
  <si>
    <t>Блискавкоприймач окремостоячий 18м</t>
  </si>
  <si>
    <t>Блискавкоприймач окремостоячий 20м</t>
  </si>
  <si>
    <t>Блискавкоприймач окремостоячий 22м</t>
  </si>
  <si>
    <t>Блискавкоприймач окремостоячий 24м</t>
  </si>
  <si>
    <t>Блискавкоприймач окремостоячий 26м</t>
  </si>
  <si>
    <t>56 100</t>
  </si>
  <si>
    <t>56 110</t>
  </si>
  <si>
    <t>56 120</t>
  </si>
  <si>
    <t>56 130</t>
  </si>
  <si>
    <t>56 140</t>
  </si>
  <si>
    <t>56 150</t>
  </si>
  <si>
    <t>56 160</t>
  </si>
  <si>
    <t>56 180</t>
  </si>
  <si>
    <t>56 200</t>
  </si>
  <si>
    <t>56 220</t>
  </si>
  <si>
    <t>56 240</t>
  </si>
  <si>
    <t>56 260</t>
  </si>
  <si>
    <t>Анкерна закладна для блискавкоприймача 10-14м</t>
  </si>
  <si>
    <t>Анкерна закладна для блискавкоприймача 15-20м</t>
  </si>
  <si>
    <t>Анкерна закладна для блискавкоприймача 22-26м</t>
  </si>
  <si>
    <t>56 020</t>
  </si>
  <si>
    <t>56 030</t>
  </si>
  <si>
    <t xml:space="preserve">Блискавкоприймачі  окремостоячі                          </t>
  </si>
  <si>
    <t>Тримач коньковий профільний з пластиком коричневий</t>
  </si>
  <si>
    <t>Тримач коньковий профільний з пластиком червоний</t>
  </si>
  <si>
    <t>Тримач коньковий профільний з пластиком рудий</t>
  </si>
  <si>
    <t>22 020</t>
  </si>
  <si>
    <t>22 030</t>
  </si>
  <si>
    <t>22 040</t>
  </si>
  <si>
    <t>Коньковий тримач профільний з пластиком</t>
  </si>
  <si>
    <t>Коньковий тримач профільний з пластиком коричневий</t>
  </si>
  <si>
    <t>Коньковий тримач профільний з пластиком червоний</t>
  </si>
  <si>
    <t>Коньковий тримач профільний з пластиком рудий</t>
  </si>
  <si>
    <t>01/1.2 Ni OC</t>
  </si>
  <si>
    <t>Тримач дроту Niro з підставкою</t>
  </si>
  <si>
    <t>59/1 ОСН</t>
  </si>
  <si>
    <t>Клема фальцева універсальна</t>
  </si>
  <si>
    <t>Клема фальцева</t>
  </si>
  <si>
    <t>09/11</t>
  </si>
  <si>
    <t>Тримач фальцевий з Niro</t>
  </si>
  <si>
    <t>09 110</t>
  </si>
  <si>
    <t>60/08</t>
  </si>
  <si>
    <t>60/09</t>
  </si>
  <si>
    <t>Блискавкоприймач окремостоячий 8м</t>
  </si>
  <si>
    <t>Блискавкоприймач окремостоячий 9м</t>
  </si>
  <si>
    <t>56 080</t>
  </si>
  <si>
    <t>56 090</t>
  </si>
  <si>
    <t>56 170</t>
  </si>
  <si>
    <t>60/17</t>
  </si>
  <si>
    <t>Блискавкоприймач окремостоячий 17м</t>
  </si>
  <si>
    <t>60/19</t>
  </si>
  <si>
    <t>Блискавкоприймач окремостоячий 19м</t>
  </si>
  <si>
    <t>56 190</t>
  </si>
  <si>
    <t>60/21</t>
  </si>
  <si>
    <t>Блискавкоприймач окремостоячий 21м</t>
  </si>
  <si>
    <t>56 210</t>
  </si>
  <si>
    <t>60/23</t>
  </si>
  <si>
    <t>Блискавкоприймач окремостоячий 23м</t>
  </si>
  <si>
    <t>56 230</t>
  </si>
  <si>
    <t>60/25</t>
  </si>
  <si>
    <t>Блискавкоприймач окремостоячий 25м</t>
  </si>
  <si>
    <t>56 250</t>
  </si>
  <si>
    <t>60/27</t>
  </si>
  <si>
    <t>Блискавкоприймач окремостоячий 27м</t>
  </si>
  <si>
    <t>Блискавкоприймач окремостоячий 28м</t>
  </si>
  <si>
    <t>56 270</t>
  </si>
  <si>
    <t>56 280</t>
  </si>
  <si>
    <t>60/0</t>
  </si>
  <si>
    <t>56 000</t>
  </si>
  <si>
    <t>Анкерна закладна для блискавкоприймача 8-10м</t>
  </si>
  <si>
    <t>Анкерна закладна для блискавкоприймача 11-16м</t>
  </si>
  <si>
    <t>Анкерна закладна для блискавкоприймача 17-22м</t>
  </si>
  <si>
    <t>Анкерна закладна для блискавкоприймача 23-28м</t>
  </si>
  <si>
    <t>60/28</t>
  </si>
  <si>
    <t>07/ОС 8017</t>
  </si>
  <si>
    <t>07/ОС 3011</t>
  </si>
  <si>
    <t>07/ОС 8004</t>
  </si>
  <si>
    <t>07/S 8017</t>
  </si>
  <si>
    <t>07/S 3011</t>
  </si>
  <si>
    <t>07/S 8004</t>
  </si>
  <si>
    <t>40/16</t>
  </si>
  <si>
    <t>41/16</t>
  </si>
  <si>
    <t>40/14</t>
  </si>
  <si>
    <t>Мі</t>
  </si>
  <si>
    <t>Муфта заземлення латуння 5/8"</t>
  </si>
  <si>
    <t>PL F</t>
  </si>
  <si>
    <t>09/01 OC PL</t>
  </si>
  <si>
    <t>09/11 ОС Ni</t>
  </si>
  <si>
    <t>70/40 OCH</t>
  </si>
  <si>
    <t>70/10 AL</t>
  </si>
  <si>
    <t>55/30 OCH</t>
  </si>
  <si>
    <t>55/34 OCH</t>
  </si>
  <si>
    <t>55/60 OCH</t>
  </si>
  <si>
    <t>55/64 OCH</t>
  </si>
  <si>
    <t>55/16 OC</t>
  </si>
  <si>
    <t>54/30/40 AL</t>
  </si>
  <si>
    <t>54/30/50 AL</t>
  </si>
  <si>
    <t>54/40/60 AL</t>
  </si>
  <si>
    <t>54/40/70 AL</t>
  </si>
  <si>
    <t>54/40/80 AL</t>
  </si>
  <si>
    <t>52/30/40 Ni</t>
  </si>
  <si>
    <t>52/40/40 Ni</t>
  </si>
  <si>
    <t>52/30/50 Ni</t>
  </si>
  <si>
    <t>52/40/50 Ni</t>
  </si>
  <si>
    <t>52/30/60 Ni</t>
  </si>
  <si>
    <t>52/40/60 Ni</t>
  </si>
  <si>
    <t>52/40/70 Ni</t>
  </si>
  <si>
    <t>52/40/80 Ni</t>
  </si>
  <si>
    <t>52/40/90 Ni</t>
  </si>
  <si>
    <t>52/40/100 Ni</t>
  </si>
  <si>
    <t>60/08 OCH</t>
  </si>
  <si>
    <t>60/09 OCH</t>
  </si>
  <si>
    <t>60/10 OCH</t>
  </si>
  <si>
    <t>60/11 OCH</t>
  </si>
  <si>
    <t>60/12 OCH</t>
  </si>
  <si>
    <t>60/13 OCH</t>
  </si>
  <si>
    <t>60/14 OCH</t>
  </si>
  <si>
    <t>60/15 OCH</t>
  </si>
  <si>
    <t>60/16 OCH</t>
  </si>
  <si>
    <t>60/17 OCH</t>
  </si>
  <si>
    <t>60/18 OCH</t>
  </si>
  <si>
    <t>60/19 OCH</t>
  </si>
  <si>
    <t>60/20 OCH</t>
  </si>
  <si>
    <t>60/21 OCH</t>
  </si>
  <si>
    <t>60/22 OCH</t>
  </si>
  <si>
    <t>60/23 OCH</t>
  </si>
  <si>
    <t>60/24 OCH</t>
  </si>
  <si>
    <t>60/25 OCH</t>
  </si>
  <si>
    <t>60/26 OCH</t>
  </si>
  <si>
    <t>60/27 OCH</t>
  </si>
  <si>
    <t>60/28 OCH</t>
  </si>
  <si>
    <t>41/01 Fe</t>
  </si>
  <si>
    <t>41/02 Fe</t>
  </si>
  <si>
    <t>42/02 Fe</t>
  </si>
  <si>
    <t>Тримач дроту даховий з гачком (нерж.)</t>
  </si>
  <si>
    <t>Тримач дроту даховий з гачком (мідь)</t>
  </si>
  <si>
    <t>Тримач дроту даховий з гачком (лакований)</t>
  </si>
  <si>
    <t>Сталь, з внутрішньою різьбою М16</t>
  </si>
  <si>
    <t>Трима дроту даховий Niro з гачком</t>
  </si>
  <si>
    <t>30/10 ОС</t>
  </si>
  <si>
    <t>Затискач круглого провідника універсальний, 2.5мм, М10</t>
  </si>
  <si>
    <t>59/16/50</t>
  </si>
  <si>
    <t>Ізоляційна штанга вертикальна 500</t>
  </si>
  <si>
    <t>59 165</t>
  </si>
  <si>
    <t>60 165</t>
  </si>
  <si>
    <t>58 165</t>
  </si>
  <si>
    <t>55/60/6</t>
  </si>
  <si>
    <t>Тринога для щогли з бетонними основами (посилена)</t>
  </si>
  <si>
    <t>Тримач дроту даховий Niro з гачком</t>
  </si>
  <si>
    <t>Курс EUR НБУ</t>
  </si>
  <si>
    <t>Ціна в грн відповідно до курсу НБУ</t>
  </si>
  <si>
    <t>Ціни в грн відповідно до курсу НБУ</t>
  </si>
  <si>
    <t>55/01 OC</t>
  </si>
  <si>
    <t>DLU2-12D3</t>
  </si>
  <si>
    <t>99 020</t>
  </si>
  <si>
    <t>DS132VG-230/G</t>
  </si>
  <si>
    <t>99 021</t>
  </si>
  <si>
    <t>DS132R-230/G</t>
  </si>
  <si>
    <t>99 022</t>
  </si>
  <si>
    <t>DS134R-230/G</t>
  </si>
  <si>
    <t>99 023</t>
  </si>
  <si>
    <t>DS134VGS-230/G</t>
  </si>
  <si>
    <t>99 024</t>
  </si>
  <si>
    <t>DS42VG-230</t>
  </si>
  <si>
    <t>99 025</t>
  </si>
  <si>
    <t>DS43VGS-230</t>
  </si>
  <si>
    <t>99 026</t>
  </si>
  <si>
    <t>Ціна грн., з ПДВ зі знижкою</t>
  </si>
  <si>
    <t>Знижка (%) -</t>
  </si>
  <si>
    <r>
      <t xml:space="preserve">Ізоляційна штанга довжиною 500 мм, 750 мм, 1000 мм, діаметром </t>
    </r>
    <r>
      <rPr>
        <sz val="8"/>
        <color rgb="FF000000"/>
        <rFont val="Montserrat"/>
      </rPr>
      <t>22 мм, з внутрішньою різьбою або шпилькою М8 на обох кінцях.</t>
    </r>
  </si>
  <si>
    <r>
      <t>Ізоляційна штанга довжиною 500мм, 750мм,  1000 мм, діаметром 28</t>
    </r>
    <r>
      <rPr>
        <sz val="8"/>
        <color indexed="55"/>
        <rFont val="Montserrat"/>
      </rPr>
      <t xml:space="preserve"> мм, з внутрішньою різьбою М16 на обох кінцях.</t>
    </r>
  </si>
  <si>
    <t>Тримач пластиковий рудий М6</t>
  </si>
  <si>
    <t>51/16/40</t>
  </si>
  <si>
    <t>Блискавкоприймач алюмінієвий з бетонними основами 4м</t>
  </si>
  <si>
    <t>Алюмінієва щогла товщина 16 мм з двома бетонними основами</t>
  </si>
  <si>
    <t>31/6 OCH</t>
  </si>
  <si>
    <t>31/6 ОСН Затискач круглого провідника поздовжній (гар.оцинк)</t>
  </si>
  <si>
    <t>31 010</t>
  </si>
  <si>
    <t>31/6 ОСН</t>
  </si>
  <si>
    <t>Ціна грн., без ПДВ</t>
  </si>
  <si>
    <t>Сума
зі знижкою</t>
  </si>
  <si>
    <t>Блискавкоприймач регульований 0,5м</t>
  </si>
  <si>
    <t>Блискавкоприймач регульований 1м</t>
  </si>
  <si>
    <t>50/10/302</t>
  </si>
  <si>
    <t>50/10/303</t>
  </si>
  <si>
    <t>50 302</t>
  </si>
  <si>
    <t>50 303</t>
  </si>
  <si>
    <t>Блискавкоприймач регульовний 0.5м</t>
  </si>
  <si>
    <t>Блискавкоприймач регульовний 1м</t>
  </si>
  <si>
    <t>Блискавкоприймач регульований, алюмінієвий d10 з основою, затискач входить в комплект</t>
  </si>
  <si>
    <t>Блискавкоприймач регульованй 0.5м</t>
  </si>
  <si>
    <t>Блискавкоприймач регульованй 1м</t>
  </si>
  <si>
    <t>Машинка для вирівнювання дроту та полоси оцинкована</t>
  </si>
  <si>
    <t>LSC-100E</t>
  </si>
  <si>
    <t>Реєстратор ударів блскавки електронний</t>
  </si>
  <si>
    <t>59 205</t>
  </si>
  <si>
    <t>Реєстратор ударів блискавки електронний</t>
  </si>
  <si>
    <t>Електронний реєстратор ударів блискавки</t>
  </si>
  <si>
    <t>Тримач смуги металевий</t>
  </si>
  <si>
    <t>Тримач смуги металевий (мідь)</t>
  </si>
  <si>
    <t>Тримач смуги 40мм металевий</t>
  </si>
  <si>
    <t>Тримач смуги металевий з дюбелем 100</t>
  </si>
  <si>
    <t>Тримач смуги металевий з дюбелем 140</t>
  </si>
  <si>
    <t>Тримач смуги металевий з дюбелем 200</t>
  </si>
  <si>
    <t>Затискач смуга/дріт d8-10</t>
  </si>
  <si>
    <t>Затискач смуга/дріт d8-10 (нержавійка)</t>
  </si>
  <si>
    <t>Затискач смуга/дріт d8-10 (мідь)</t>
  </si>
  <si>
    <t>Затискач смуга 40/дріт d8-10</t>
  </si>
  <si>
    <t>Затискач смуга 40/дріт d8-10 (нержавійка)</t>
  </si>
  <si>
    <t>Затискач смуга/дріт d8-10 (мідь/нерж./ст.оцинк.)</t>
  </si>
  <si>
    <t>Затискач прут d16/смуга</t>
  </si>
  <si>
    <t>Затискач прут d16/смуга (нержавійка)</t>
  </si>
  <si>
    <t>Затискач прут d16-20/смуга 40 (нержавійка)</t>
  </si>
  <si>
    <t>Затискач прут d16/смуга/дріт d8-10 (нержавійка)</t>
  </si>
  <si>
    <t>Затискач смуга/смуга</t>
  </si>
  <si>
    <t>Затискач смуга/смуга 40</t>
  </si>
  <si>
    <t>Затискач прут d16/смуга/дріт d8-10</t>
  </si>
  <si>
    <t>Болт для забивання стрижнів</t>
  </si>
  <si>
    <t>Болт для забивання стрижнів 5/8"</t>
  </si>
  <si>
    <t>Стрижень заземлення</t>
  </si>
  <si>
    <t>Стрижень заземлення загострений</t>
  </si>
  <si>
    <t>Стрижень заземлення обміднений "Anchor"</t>
  </si>
  <si>
    <t>Стрижень заземлення d18</t>
  </si>
  <si>
    <t>Стрижень заземлення d18 загост</t>
  </si>
  <si>
    <t>Стрижень заземлення d20</t>
  </si>
  <si>
    <t>Стрижень заземлення d20 загострений</t>
  </si>
  <si>
    <t>Смуга TSO 25х4</t>
  </si>
  <si>
    <t>Смуга TSO 30х3,5</t>
  </si>
  <si>
    <t>Смуга TSO 40х4</t>
  </si>
  <si>
    <t>Смуга обміднена 25х4</t>
  </si>
  <si>
    <t>Сталь плоска 25х4 гарячецинкована,
1 м.п. = 0,8 кг, 1 кг = 1,25 м.п.</t>
  </si>
  <si>
    <t>Сталь плоска 30х3,5 гарячецинкована,
1 м.п. = 0,84 кг, 1 кг = 1,19 м.п.</t>
  </si>
  <si>
    <t>Сталь плоска 40х4 гарячецинкована,
1 м.п. = 1,29 кг, 1 кг = 0,78 м.п.</t>
  </si>
  <si>
    <t>Сталь кругла, гарячецинк., діаметр 8 мм.
1 м.п. = 0,39 кг, 1 кг = 2,564 м.п.</t>
  </si>
  <si>
    <t>Сталь гарячецинкована, 
довжина 1,5 м, діаметр 20 мм</t>
  </si>
  <si>
    <t>Сталь гарячецинкована, 
довжина 1,5 м, діаметр 18 мм</t>
  </si>
  <si>
    <t>Використовуєтья для кріплення ізоляційних стержнів до стіни, сталь гарячецинкована.</t>
  </si>
  <si>
    <t>Тринога з гарячецинкованої сталі, з усиленими опорами та додатковими бетонними основами, для щогли діаметром 42мм.</t>
  </si>
  <si>
    <t>Тринога з гарячецинкованої сталі для щогли діаметром 42 мм, три бетонні основи</t>
  </si>
  <si>
    <t>Тримач щогли діаметром до 42 мм, товщина основи - 5 мм. 9 болтів для фіксації щогли. Сталь, гарачецинкована</t>
  </si>
  <si>
    <t>Тримач щогли діаметром до 32 мм, товщина основи - 5 мм. 6 болтів для фіксації щогли. Сталь, гарячецинкована</t>
  </si>
  <si>
    <t>Тримач щогли діаметром до 32 мм, довжина 400 мм, товщина основи - 5 мм. 6 болтів для фіксації щогли. Сталь, гарячецинкована</t>
  </si>
  <si>
    <t>Тримач щогли діаметром до 42 мм, довжина 400 мм, товщина основи - 5 мм. 6 болтів для фіксації щогли. Сталь, гарячецинкована</t>
  </si>
  <si>
    <t>Тримач щогли діаметром до 42 мм, товщина основи - 5 мм. 6 болтів для фіксації щогли. Сталь, гарячецинкована</t>
  </si>
  <si>
    <r>
      <t xml:space="preserve">Затискач з однієї пластини з вигином під 16-20 мм товщ. 3 мм, однієї під 8 мм та однієї плоскої,  </t>
    </r>
    <r>
      <rPr>
        <b/>
        <sz val="8"/>
        <color rgb="FFFF0000"/>
        <rFont val="Arial"/>
        <family val="2"/>
        <charset val="204"/>
      </rPr>
      <t>гарячецинк.</t>
    </r>
    <r>
      <rPr>
        <sz val="8"/>
        <color rgb="FFFF0000"/>
        <rFont val="Arial"/>
        <family val="2"/>
        <charset val="204"/>
      </rPr>
      <t>, на чотири болти М8</t>
    </r>
  </si>
  <si>
    <r>
      <t xml:space="preserve">Затискач з однієї пластини з вигином під 16 мм товщ. 3 мм, однієї під 8 мм та однієї плоскої,  </t>
    </r>
    <r>
      <rPr>
        <b/>
        <sz val="8"/>
        <color indexed="55"/>
        <rFont val="Arial"/>
        <family val="2"/>
        <charset val="204"/>
      </rPr>
      <t>гарячецинк.</t>
    </r>
    <r>
      <rPr>
        <sz val="8"/>
        <color indexed="55"/>
        <rFont val="Arial"/>
        <family val="2"/>
        <charset val="204"/>
      </rPr>
      <t>, на чотири болти М8</t>
    </r>
  </si>
  <si>
    <r>
      <t xml:space="preserve">Затискач з однієї пластини з вигином під 16-20 мм товщ. 3 мм та однієї під 8 мм, </t>
    </r>
    <r>
      <rPr>
        <b/>
        <sz val="8"/>
        <color rgb="FFFF0000"/>
        <rFont val="Arial"/>
        <family val="2"/>
        <charset val="204"/>
      </rPr>
      <t>гарячецинк.</t>
    </r>
    <r>
      <rPr>
        <sz val="8"/>
        <color rgb="FFFF0000"/>
        <rFont val="Arial"/>
        <family val="2"/>
        <charset val="204"/>
      </rPr>
      <t>, на чотири болти М8</t>
    </r>
  </si>
  <si>
    <r>
      <t xml:space="preserve">Затискач з однієї пластини з вигином під 16 мм товщ. 3 мм та однієї під 8 мм, </t>
    </r>
    <r>
      <rPr>
        <b/>
        <sz val="8"/>
        <color indexed="55"/>
        <rFont val="Arial"/>
        <family val="2"/>
        <charset val="204"/>
      </rPr>
      <t>гарячецинк.</t>
    </r>
    <r>
      <rPr>
        <sz val="8"/>
        <color indexed="55"/>
        <rFont val="Arial"/>
        <family val="2"/>
        <charset val="204"/>
      </rPr>
      <t>, на чотири болти М8</t>
    </r>
  </si>
  <si>
    <r>
      <t xml:space="preserve">Затискач з однієї пластини з вигином під 16-20 мм товщ. 3 мм та двох плоских, </t>
    </r>
    <r>
      <rPr>
        <b/>
        <sz val="8"/>
        <color rgb="FFFF0000"/>
        <rFont val="Arial"/>
        <family val="2"/>
        <charset val="204"/>
      </rPr>
      <t>гарячецинк.,</t>
    </r>
    <r>
      <rPr>
        <sz val="8"/>
        <color rgb="FFFF0000"/>
        <rFont val="Arial"/>
        <family val="2"/>
        <charset val="204"/>
      </rPr>
      <t xml:space="preserve"> на чотири болти М8</t>
    </r>
  </si>
  <si>
    <r>
      <t xml:space="preserve">Затискач з однієї пластини з вигином під 16 мм товщ. 3 мм та двох плоских, </t>
    </r>
    <r>
      <rPr>
        <b/>
        <sz val="8"/>
        <color indexed="55"/>
        <rFont val="Arial"/>
        <family val="2"/>
        <charset val="204"/>
      </rPr>
      <t>гарячецинк.,</t>
    </r>
    <r>
      <rPr>
        <sz val="8"/>
        <color indexed="55"/>
        <rFont val="Arial"/>
        <family val="2"/>
        <charset val="204"/>
      </rPr>
      <t xml:space="preserve"> на чотири болти М8</t>
    </r>
  </si>
  <si>
    <r>
      <t>Затискач з однієї пластини з вигином під 16-20 мм товщ. 3 мм та однієї плоскої, гаряче</t>
    </r>
    <r>
      <rPr>
        <b/>
        <sz val="8"/>
        <color rgb="FFFF0000"/>
        <rFont val="Arial"/>
        <family val="2"/>
        <charset val="204"/>
      </rPr>
      <t>цинк.,</t>
    </r>
    <r>
      <rPr>
        <sz val="8"/>
        <color rgb="FFFF0000"/>
        <rFont val="Arial"/>
        <family val="2"/>
        <charset val="204"/>
      </rPr>
      <t xml:space="preserve"> на чотири болти М8</t>
    </r>
  </si>
  <si>
    <r>
      <t xml:space="preserve">Затискач з однієї пластини з вигином під 16 мм товщ. 3 мм та однієї плоскої, </t>
    </r>
    <r>
      <rPr>
        <b/>
        <sz val="8"/>
        <color indexed="55"/>
        <rFont val="Arial"/>
        <family val="2"/>
        <charset val="204"/>
      </rPr>
      <t>гарячецинк.,</t>
    </r>
    <r>
      <rPr>
        <sz val="8"/>
        <color indexed="55"/>
        <rFont val="Arial"/>
        <family val="2"/>
        <charset val="204"/>
      </rPr>
      <t xml:space="preserve"> на чотири болти М8</t>
    </r>
  </si>
  <si>
    <r>
      <t xml:space="preserve">Затискач з двох пластин з вигинами під 8 мм, товщиною 2.5 мм, </t>
    </r>
    <r>
      <rPr>
        <b/>
        <sz val="8"/>
        <color indexed="55"/>
        <rFont val="Arial"/>
        <family val="2"/>
        <charset val="204"/>
      </rPr>
      <t>гарячецинковані,</t>
    </r>
    <r>
      <rPr>
        <sz val="8"/>
        <color indexed="55"/>
        <rFont val="Arial"/>
        <family val="2"/>
        <charset val="204"/>
      </rPr>
      <t xml:space="preserve"> на чотири болти М8</t>
    </r>
  </si>
  <si>
    <t>Затискач з однієї пластини з вигином під 8-10 мм, товщиною 3 мм, та двох плоских, гарячецинковані, на чотири болти М8</t>
  </si>
  <si>
    <r>
      <t xml:space="preserve">Затискач з однієї пластини з вигином під 8-10 мм, товщиною 2.5 мм, та двох плоских, </t>
    </r>
    <r>
      <rPr>
        <b/>
        <sz val="8"/>
        <color indexed="55"/>
        <rFont val="Arial"/>
        <family val="2"/>
        <charset val="204"/>
      </rPr>
      <t>гарячецинковані</t>
    </r>
    <r>
      <rPr>
        <sz val="8"/>
        <color indexed="55"/>
        <rFont val="Arial"/>
        <family val="2"/>
        <charset val="204"/>
      </rPr>
      <t>, на чотири болти М8</t>
    </r>
  </si>
  <si>
    <t>Затискач з однієї пластини з вигином під 8-10 мм товщиною 2.5 мм та однієї плоскої, гарячецинковані, на чотири болти М8</t>
  </si>
  <si>
    <r>
      <t xml:space="preserve">Затискач з однієї пластини з вигином під 8-10 мм товщиною 3 мм та однієї плоскої, </t>
    </r>
    <r>
      <rPr>
        <b/>
        <sz val="8"/>
        <color indexed="55"/>
        <rFont val="Arial"/>
        <family val="2"/>
        <charset val="204"/>
      </rPr>
      <t>гарячецинковані</t>
    </r>
    <r>
      <rPr>
        <sz val="8"/>
        <color indexed="55"/>
        <rFont val="Arial"/>
        <family val="2"/>
        <charset val="204"/>
      </rPr>
      <t>, на чотири болти М8</t>
    </r>
  </si>
  <si>
    <t>Затискач смуга/дріт d8-10 (гар.цинк.)</t>
  </si>
  <si>
    <t>Затискач смуга 40/дріт d8-10 (гар.цинк.)</t>
  </si>
  <si>
    <t>Затискач дріт d8-10/дріт d8-10 (гар.цинк.)</t>
  </si>
  <si>
    <t>Затискач прут d16/смуга (гар.цинк.)</t>
  </si>
  <si>
    <t>Затискач прут d16-20/смуга 40 (гар.цинк.)</t>
  </si>
  <si>
    <t>Затискач прут d16/дріт d8-10 (гар.цинк.)</t>
  </si>
  <si>
    <t>Затискач прут d16-20/дріт d8-10 (гар.цинк.)</t>
  </si>
  <si>
    <t>Затискач прут d16/смуга/дріт d8-10 (гар.цинк.)</t>
  </si>
  <si>
    <t>Затискач прут d16-20/смуга 40/дріт d8-10 (гар.цинк.)</t>
  </si>
  <si>
    <t>Затискач смуга/смуга (гар.цинк.)</t>
  </si>
  <si>
    <t>Затискач смуга/смуга 40 (гар.цинк.)</t>
  </si>
  <si>
    <t>Затискач дріт d8-10/смуга 40 (гар.цинк.)</t>
  </si>
  <si>
    <t>Затискач з двох плоских пластин  товщиною 3мм, гарячецинк., на чотири болти М8</t>
  </si>
  <si>
    <t>Затискач з двох плоских пластин  товщиною 3мм, гальванічно оцинковані., на чотири болти М8</t>
  </si>
  <si>
    <t>Затискач з однієї пластини з вигином під 16 мм, однієї під 8 мм та однієї плоскої,  на чотири болти М8. Товщина металу:
- гальв. оцинк. - 2 мм
- гаряче цинк. - 2.5 мм
- нерж. - 1,5 мм</t>
  </si>
  <si>
    <t>Затискач з однієї пластини з вигином під 16 мм та однієї під 8 мм, на чотири болти М8.
Товщина металу:
- гальв. оцинк. - 2 мм
- гаряче цинк. - 2.5 мм
- нерж. - 1,5 мм</t>
  </si>
  <si>
    <t>Затискач з однієї пластини з вигином під 16 мм  та двох плоских, на чотири болти М8.
Товщина металу:
- гальв. оцинк. - 2 мм
- гаряче цинк. - 2.5 мм
- нерж. - 1,5 мм</t>
  </si>
  <si>
    <t>Затискач з однієї пластини з вигином під 16 мм та однієї плоскої, на чотири болти М8.
Товщина металу:
- гальв. оцинк. - 2 мм
- гаряче цинк. - 2.5 мм
- нерж. - 1,5 мм</t>
  </si>
  <si>
    <t>Затискач з двох пластин з вигинами під 8 мм, на чотири болти М8.
Товщина металу:
- гальв. оцинк. - 2 мм
- гаряче цинк. - 2.5 мм
- нерж. - 1,5 мм
- мідь - 2 мм</t>
  </si>
  <si>
    <t>Затискач з однієї пластини з вигином під 8-10 мм та двох плоских, на чотири болти М8.
Товщина металу:
- гальв. оцинк. - 2 мм
- гаряче цинк. - 2.5 мм
- нерж. - 1,5 мм
- мідь - 2 мм</t>
  </si>
  <si>
    <t>Затискач з однієї пластини з вигином під 8-10 мм та однієї плоскої, на чотири болти М8.
Товщина металу:
- гальв. оцинк. - 2 мм
- гаряче цинк. - 2.5 мм
- нерж. - 1,5 мм
- мідь - 2 мм</t>
  </si>
  <si>
    <t>Затискач круглого провідника поздовжній (гар. цинк)</t>
  </si>
  <si>
    <t>Затискач гарячецинкований, 4 болти М6</t>
  </si>
  <si>
    <t>Сталь 2,5 мм, гарячецинкована, болт М10</t>
  </si>
  <si>
    <t>Стржиень заземлення d18 загострений</t>
  </si>
  <si>
    <t>Стрижень заземлення оцинкований загострений</t>
  </si>
  <si>
    <t>Стрижень заземлення оцинкований</t>
  </si>
  <si>
    <t>Машинка для вирівнювання дроту та смуги оцинкована</t>
  </si>
  <si>
    <t>Тримач ізоляційного стрижня</t>
  </si>
  <si>
    <t>Затискач круглого провідника поздовжній (гар.цинк)</t>
  </si>
  <si>
    <t>Затискач круглого провідника універсальний, 2.5мм, М10 (гар. цинк.)</t>
  </si>
  <si>
    <t>Машинка для вирівнювання дроту та смуги безланцюгова</t>
  </si>
  <si>
    <t>Машинка для вирівнювання дроту та смуги ланцюгова</t>
  </si>
  <si>
    <t>Машинка для вирівнювання дроту та смуги</t>
  </si>
  <si>
    <t xml:space="preserve">Сталь нержавіюча, з тримачем </t>
  </si>
  <si>
    <t>Хомут для труб універсальний мідний</t>
  </si>
  <si>
    <t>15 020</t>
  </si>
  <si>
    <t>Хомут мідний,  для кріплення дроту до труб діаметром 60-120мм</t>
  </si>
  <si>
    <t>15/Cu</t>
  </si>
  <si>
    <t>Хомут для труб універсальний міднй</t>
  </si>
  <si>
    <t>01 180</t>
  </si>
  <si>
    <t>Ціна грн., з ПДВ</t>
  </si>
  <si>
    <t xml:space="preserve"> </t>
  </si>
  <si>
    <t>56 111</t>
  </si>
  <si>
    <t>56 121</t>
  </si>
  <si>
    <t>56 131</t>
  </si>
  <si>
    <t>56 141</t>
  </si>
  <si>
    <t>56 151</t>
  </si>
  <si>
    <t>56 161</t>
  </si>
  <si>
    <t>56/8</t>
  </si>
  <si>
    <t>Кріплення струмовідводу до щогли універсальне</t>
  </si>
  <si>
    <t>Нержавіюче кріплення струмовідводу d 8-10 до щогли блискавкоприймача</t>
  </si>
  <si>
    <t>56/8 Ni</t>
  </si>
  <si>
    <t>42/168.3</t>
  </si>
  <si>
    <t>Затискач прут d16/смуга 40/дріт d8-10</t>
  </si>
  <si>
    <t>Затискач прут d16/смуга 40/дріт d8-10 (гар.цинк)</t>
  </si>
  <si>
    <t>80 220</t>
  </si>
  <si>
    <t>80 221</t>
  </si>
  <si>
    <t>Затискач з однієї пластини з вигином під 16 мм товщ. 3 мм, однієї під 8-10 мм та однієї плоскої,  гальванічно оцинкований., на два болти М10</t>
  </si>
  <si>
    <t>Затискач з однієї пластини з вигином під 16 мм товщ. 3 мм, однієї під 8-10 мм та однієї плоскої,  гарячецинк., на два болти М10</t>
  </si>
  <si>
    <t>42/168.3 OC</t>
  </si>
  <si>
    <t>42/168.3 OCН</t>
  </si>
  <si>
    <t>40/16 Ni</t>
  </si>
  <si>
    <t>Стрижень заземлення (нерж.)</t>
  </si>
  <si>
    <t>40 015</t>
  </si>
  <si>
    <t>40 016</t>
  </si>
  <si>
    <t>Сталь нержавіюча, із зовнішньою різьбою з обох кінців</t>
  </si>
  <si>
    <t>Наконечник для звичайних грунтів (нерж.)</t>
  </si>
  <si>
    <t>40 045</t>
  </si>
  <si>
    <t>Сталь нержавіюча</t>
  </si>
  <si>
    <t>Муфта заземлення (нерж.)</t>
  </si>
  <si>
    <t>40 035</t>
  </si>
  <si>
    <t>Сталь нержавіюча, з внутрішньою різьбою М16</t>
  </si>
  <si>
    <t>42/16 Ni</t>
  </si>
  <si>
    <t>Муфта заземлення оцинкована (нерж.)</t>
  </si>
  <si>
    <t>02/01 ОСН</t>
  </si>
  <si>
    <t>Тримач смуги</t>
  </si>
  <si>
    <t>02 100</t>
  </si>
  <si>
    <t>Сталь, гарячеоцинквана, товщина 2,5мм</t>
  </si>
  <si>
    <t>60/11 S</t>
  </si>
  <si>
    <t>60/12 S</t>
  </si>
  <si>
    <t>60/13 S</t>
  </si>
  <si>
    <t>60/14 S</t>
  </si>
  <si>
    <t>60/15 S</t>
  </si>
  <si>
    <t>60/16 S</t>
  </si>
  <si>
    <t>60/17 S</t>
  </si>
  <si>
    <t>60/18 S</t>
  </si>
  <si>
    <t>60/19 S</t>
  </si>
  <si>
    <t>60/20 S</t>
  </si>
  <si>
    <t>60/21 S</t>
  </si>
  <si>
    <t>60/22 S</t>
  </si>
  <si>
    <t>60/23 S</t>
  </si>
  <si>
    <t>60/24 S</t>
  </si>
  <si>
    <t>60/25 S</t>
  </si>
  <si>
    <t>60/26 S</t>
  </si>
  <si>
    <t>60/27 S</t>
  </si>
  <si>
    <t>60/28 S</t>
  </si>
  <si>
    <t>Блискавкоприймач окремостоячий 11м спрощений</t>
  </si>
  <si>
    <t>Блискавкоприймач окремостоячий 12м спрощений</t>
  </si>
  <si>
    <t>Блискавкоприймач окремостоячий 13м спрощений</t>
  </si>
  <si>
    <t>Блискавкоприймач окремостоячий 14м спрощений</t>
  </si>
  <si>
    <t>Блискавкоприймач окремостоячий 15м спрощений</t>
  </si>
  <si>
    <t>Блискавкоприймач окремостоячий 16м спрощений</t>
  </si>
  <si>
    <t>Блискавкоприймач окремостоячий 17м спрощений</t>
  </si>
  <si>
    <t>Блискавкоприймач окремостоячий 18м спрощений</t>
  </si>
  <si>
    <t>Блискавкоприймач окремостоячий 19м спрощений</t>
  </si>
  <si>
    <t>Блискавкоприймач окремостоячий 20м спрощений</t>
  </si>
  <si>
    <t>Блискавкоприймач окремостоячий 21м спрощений</t>
  </si>
  <si>
    <t>Блискавкоприймач окремостоячий 22м спрощений</t>
  </si>
  <si>
    <t>Блискавкоприймач окремостоячий 23м спрощений</t>
  </si>
  <si>
    <t>Блискавкоприймач окремостоячий 24м спрощений</t>
  </si>
  <si>
    <t>Блискавкоприймач окремостоячий 25м спрощений</t>
  </si>
  <si>
    <t>Блискавкоприймач окремостоячий 26м спрощений</t>
  </si>
  <si>
    <t>Блискавкоприймач окремостоячий 27м спрощений</t>
  </si>
  <si>
    <t>Блискавкоприймач окремостоячий 28м спрощений</t>
  </si>
  <si>
    <t>56 171</t>
  </si>
  <si>
    <t>56 181</t>
  </si>
  <si>
    <t>56 191</t>
  </si>
  <si>
    <t>56 201</t>
  </si>
  <si>
    <t>56 211</t>
  </si>
  <si>
    <t>56 221</t>
  </si>
  <si>
    <t>56 231</t>
  </si>
  <si>
    <t>56 241</t>
  </si>
  <si>
    <t>56 251</t>
  </si>
  <si>
    <t>56 261</t>
  </si>
  <si>
    <t>56 271</t>
  </si>
  <si>
    <t>56 281</t>
  </si>
  <si>
    <t>RST Power T1+T2 1+0 275V</t>
  </si>
  <si>
    <t>RST Power T1+T2 4+0 275V</t>
  </si>
  <si>
    <t>RST Power T1+T2 3+1 275V FM</t>
  </si>
  <si>
    <t>RST Power T1+T2 1+1 275V FM</t>
  </si>
  <si>
    <t>RST Power T2 1+0 275V</t>
  </si>
  <si>
    <t>RST Power T2 4+0 275V</t>
  </si>
  <si>
    <t>RST Power T2 3+1 275V FM</t>
  </si>
  <si>
    <t>RST Power T2 1+1 275V FM</t>
  </si>
  <si>
    <t>RST Power T3 255V/16A</t>
  </si>
  <si>
    <t>RST Solar PV T1+T2 G 1000V DC</t>
  </si>
  <si>
    <t xml:space="preserve">RST Solar PV T1+T2 Y 1200V DC </t>
  </si>
  <si>
    <t>RST Solar PV T1+T2 Y 1500V DC FM</t>
  </si>
  <si>
    <t>RST Solar PV T2 G 1000V DC</t>
  </si>
  <si>
    <t xml:space="preserve">RST Solar PV T2 G 1200V DC </t>
  </si>
  <si>
    <t>Захист електроживлення АC; TN, TNC, TNS</t>
  </si>
  <si>
    <t>Захист електроживлення АC; 3ф TNS</t>
  </si>
  <si>
    <t>Захист електроживлення АC; 3ф TNS, TT</t>
  </si>
  <si>
    <t>Захист електроживлення АC; 1ф TN, TT</t>
  </si>
  <si>
    <t>Захист електроживлення АC; 3ф TNS. TT</t>
  </si>
  <si>
    <t>Захист фотоелектриних систем DC</t>
  </si>
  <si>
    <t>ПЗІП RST</t>
  </si>
  <si>
    <t>I-IV вітровий район</t>
  </si>
  <si>
    <t>I-IІІ вітровий район</t>
  </si>
  <si>
    <t>IV вітровий район</t>
  </si>
  <si>
    <t>60/11 S ОСН</t>
  </si>
  <si>
    <t>60/12 S ОСН</t>
  </si>
  <si>
    <t>60/13 S ОСН</t>
  </si>
  <si>
    <t>60/14 S ОСН</t>
  </si>
  <si>
    <t>60/15 S ОСН</t>
  </si>
  <si>
    <t>60/16 S ОСН</t>
  </si>
  <si>
    <t>60/17 S ОСН</t>
  </si>
  <si>
    <t>60/18 S ОСН</t>
  </si>
  <si>
    <t>60/19 S ОСН</t>
  </si>
  <si>
    <t>60/20 S ОСН</t>
  </si>
  <si>
    <t>60/21 S ОСН</t>
  </si>
  <si>
    <t>60/22 S ОСН</t>
  </si>
  <si>
    <t>60/23 S ОСН</t>
  </si>
  <si>
    <t>60/24 S ОСН</t>
  </si>
  <si>
    <t>60/25 S ОСН</t>
  </si>
  <si>
    <t>60/26 S ОСН</t>
  </si>
  <si>
    <t>60/27 S ОСН</t>
  </si>
  <si>
    <t>60/28 S ОСН</t>
  </si>
  <si>
    <t>60/29</t>
  </si>
  <si>
    <t>60/29 S</t>
  </si>
  <si>
    <t>60/30</t>
  </si>
  <si>
    <t>60/30 S</t>
  </si>
  <si>
    <t>60/31</t>
  </si>
  <si>
    <t>60/31 S</t>
  </si>
  <si>
    <t>Блискавкоприймач окремостоячий 29м</t>
  </si>
  <si>
    <t>Блискавкоприймач окремостоячий 30м</t>
  </si>
  <si>
    <t>Блискавкоприймач окремостоячий 31м</t>
  </si>
  <si>
    <t>Блискавкоприймач окремостоячий 29м спрощений</t>
  </si>
  <si>
    <t>Блискавкоприймач окремостоячий 30м спрощений</t>
  </si>
  <si>
    <t>Блискавкоприймач окремостоячий 31м спрощений</t>
  </si>
  <si>
    <t>60/4</t>
  </si>
  <si>
    <t>Анкерна закладна для блискавкоприймача 29-31м</t>
  </si>
  <si>
    <t>56 291</t>
  </si>
  <si>
    <t>56 290</t>
  </si>
  <si>
    <t>56 300</t>
  </si>
  <si>
    <t>56 310</t>
  </si>
  <si>
    <t>56 301</t>
  </si>
  <si>
    <t>56 311</t>
  </si>
  <si>
    <t>60/29 S ОСН</t>
  </si>
  <si>
    <t>60/30 S ОСН</t>
  </si>
  <si>
    <t>60/31 S ОСН</t>
  </si>
  <si>
    <t>60/29 OCH</t>
  </si>
  <si>
    <t>60/30 OCH</t>
  </si>
  <si>
    <t>60/31 OCH</t>
  </si>
  <si>
    <t>22/01</t>
  </si>
  <si>
    <t>PL 8017</t>
  </si>
  <si>
    <t>PL 3011</t>
  </si>
  <si>
    <t>PL 8004</t>
  </si>
  <si>
    <t>22/1</t>
  </si>
  <si>
    <t>22/07</t>
  </si>
  <si>
    <t>Ni LA</t>
  </si>
  <si>
    <t>22/07 OC</t>
  </si>
  <si>
    <t>22/07 OC 8017</t>
  </si>
  <si>
    <t>22/07 OC 3011</t>
  </si>
  <si>
    <t>22/07 OC 8004</t>
  </si>
  <si>
    <t>22 070</t>
  </si>
  <si>
    <t>22 071</t>
  </si>
  <si>
    <t>22 072</t>
  </si>
  <si>
    <t>22 073</t>
  </si>
  <si>
    <t>22/01 PL</t>
  </si>
  <si>
    <t>22/01 PL 8017</t>
  </si>
  <si>
    <t>22/01 PL 3011</t>
  </si>
  <si>
    <t>22/01 PL 8004</t>
  </si>
  <si>
    <t>12/12/8 Ni LA</t>
  </si>
  <si>
    <t>12/12/1 Ni</t>
  </si>
  <si>
    <t>12/33/1 Ni</t>
  </si>
  <si>
    <t>Дріт  обміднений D8 мм</t>
  </si>
  <si>
    <t>40 083</t>
  </si>
  <si>
    <t>Сталь кругла, обміднена., діаметр 8 мм.</t>
  </si>
  <si>
    <t>Нержавіюча сталь, з пластиковим тримачем сірого кольору</t>
  </si>
  <si>
    <t>Нержавіюча сталь, лакована. Варіанти кольорів: коричневий RAL 8017, червоний RAL 3011, рудий RAL 8004.</t>
  </si>
  <si>
    <t>Нержавіюча сталь, з універсальним тримачем</t>
  </si>
  <si>
    <t>Нержавіюча сталь, з універсальним тримачем. Варіанти кольорів: коричневий RAL 8017, червоний RAL 3011, рудий RAL 8004.</t>
  </si>
  <si>
    <t>Антикорозійна струмопровідна паста</t>
  </si>
  <si>
    <t>31/6</t>
  </si>
  <si>
    <t>Затискач прут d16-20/смуга 40/дріт d8-10</t>
  </si>
  <si>
    <t>Затискач прут d16-20/смуга 40/дріт d8-10 (гар.цинк)</t>
  </si>
  <si>
    <t>Трима коньковий профільний з пластиком (мідний)</t>
  </si>
  <si>
    <t>22 050</t>
  </si>
  <si>
    <t>Мідь, з пластиковим тримачем кольору мідь</t>
  </si>
  <si>
    <t>22/01 Cu PL</t>
  </si>
  <si>
    <t>Коньковий тримач профільний з пластиком (мідь)</t>
  </si>
  <si>
    <t>Gromostar 25м</t>
  </si>
  <si>
    <t>Gromostar 35м</t>
  </si>
  <si>
    <t>Активний блискавко приймач Gromostar 25м</t>
  </si>
  <si>
    <t>Активний блискавко приймач Gromostar 35м</t>
  </si>
  <si>
    <t>Сталь нержавіюча, з пластиковим тримачем 01/6 PL</t>
  </si>
  <si>
    <t>14/01 Ni PL</t>
  </si>
  <si>
    <t>NiOC PL</t>
  </si>
  <si>
    <t>Прайс-лист від 12.03.2026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</si>
</sst>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\ * #,##0.00&quot;    &quot;;\-* #,##0.00&quot;    &quot;;\ * \-#&quot;    &quot;;@"/>
    <numFmt numFmtId="165" formatCode="#,##0\ [$€-1];[Red]\-#,##0\ [$€-1]"/>
    <numFmt numFmtId="166" formatCode="0.0"/>
  </numFmts>
  <fonts count="190" x14ac:knownFonts="1">
    <font>
      <sz val="11"/>
      <color rgb="FF000000"/>
      <name val="Calibri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sz val="8"/>
      <color indexed="55"/>
      <name val="Arial"/>
      <family val="2"/>
      <charset val="204"/>
    </font>
    <font>
      <sz val="8"/>
      <color indexed="55"/>
      <name val="Arial"/>
      <family val="2"/>
      <charset val="204"/>
    </font>
    <font>
      <sz val="8"/>
      <name val="Arial"/>
      <family val="2"/>
      <charset val="204"/>
    </font>
    <font>
      <sz val="11"/>
      <color rgb="FF000000"/>
      <name val="Calibri"/>
      <family val="2"/>
      <charset val="204"/>
    </font>
    <font>
      <u/>
      <sz val="12.65"/>
      <color theme="1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b/>
      <sz val="12"/>
      <color rgb="FFFFFFFF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rgb="FFFFFFFF"/>
      <name val="Arial"/>
      <family val="2"/>
      <charset val="204"/>
    </font>
    <font>
      <sz val="10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b/>
      <sz val="9"/>
      <color rgb="FF1F497D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0"/>
      <color rgb="FF6B4794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2"/>
      <color rgb="FF00B050"/>
      <name val="Arial"/>
      <family val="2"/>
      <charset val="204"/>
    </font>
    <font>
      <b/>
      <sz val="12"/>
      <color rgb="FFFF0000"/>
      <name val="Arial"/>
      <family val="2"/>
      <charset val="204"/>
    </font>
    <font>
      <i/>
      <sz val="11"/>
      <color rgb="FFFF0000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rgb="FF1F497D"/>
      <name val="Arial"/>
      <family val="2"/>
      <charset val="204"/>
    </font>
    <font>
      <sz val="8"/>
      <color rgb="FF000000"/>
      <name val="Arial"/>
      <family val="2"/>
      <charset val="204"/>
    </font>
    <font>
      <b/>
      <i/>
      <sz val="10"/>
      <color rgb="FFFFFFFF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rgb="FFFF0000"/>
      <name val="Calibri"/>
      <family val="2"/>
      <charset val="204"/>
    </font>
    <font>
      <b/>
      <sz val="10"/>
      <color rgb="FFFF0000"/>
      <name val="Arial"/>
      <family val="2"/>
      <charset val="204"/>
    </font>
    <font>
      <b/>
      <sz val="8"/>
      <color rgb="FF00B050"/>
      <name val="Arial"/>
      <family val="2"/>
      <charset val="204"/>
    </font>
    <font>
      <sz val="10"/>
      <color rgb="FF000000"/>
      <name val="Arial"/>
      <family val="2"/>
      <charset val="204"/>
    </font>
    <font>
      <b/>
      <i/>
      <sz val="8"/>
      <color theme="0"/>
      <name val="Arial"/>
      <family val="2"/>
      <charset val="204"/>
    </font>
    <font>
      <b/>
      <sz val="10"/>
      <color rgb="FF00B05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0"/>
      <color rgb="FF6B4794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rgb="FF000000"/>
      <name val="Calibri"/>
      <family val="2"/>
      <charset val="204"/>
    </font>
    <font>
      <sz val="8"/>
      <color theme="1"/>
      <name val="Arial"/>
      <family val="2"/>
      <charset val="204"/>
    </font>
    <font>
      <sz val="8"/>
      <color rgb="FF000000"/>
      <name val="Calibri"/>
      <family val="2"/>
      <charset val="204"/>
    </font>
    <font>
      <b/>
      <sz val="8"/>
      <color rgb="FF6B4794"/>
      <name val="Arial"/>
      <family val="2"/>
      <charset val="204"/>
    </font>
    <font>
      <b/>
      <i/>
      <sz val="8"/>
      <color rgb="FFFFFFFF"/>
      <name val="Arial"/>
      <family val="2"/>
      <charset val="204"/>
    </font>
    <font>
      <b/>
      <sz val="8"/>
      <color rgb="FFFFFFFF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8"/>
      <color theme="7" tint="-0.249977111117893"/>
      <name val="Arial"/>
      <family val="2"/>
      <charset val="204"/>
    </font>
    <font>
      <b/>
      <i/>
      <sz val="7"/>
      <color theme="0"/>
      <name val="Arial"/>
      <family val="2"/>
      <charset val="204"/>
    </font>
    <font>
      <sz val="7"/>
      <color rgb="FF000000"/>
      <name val="Arial"/>
      <family val="2"/>
      <charset val="204"/>
    </font>
    <font>
      <i/>
      <sz val="9"/>
      <color rgb="FF000000"/>
      <name val="Arial"/>
      <family val="2"/>
      <charset val="204"/>
    </font>
    <font>
      <sz val="8"/>
      <color theme="1"/>
      <name val="Calibri"/>
      <family val="2"/>
      <charset val="204"/>
    </font>
    <font>
      <b/>
      <sz val="8"/>
      <color theme="1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rgb="FF666666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0"/>
      <color rgb="FF00B050"/>
      <name val="Calibri"/>
      <family val="2"/>
      <charset val="204"/>
      <scheme val="minor"/>
    </font>
    <font>
      <sz val="8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b/>
      <sz val="10"/>
      <color rgb="FF6B4794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b/>
      <sz val="10"/>
      <color rgb="FF6B4794"/>
      <name val="Arial"/>
      <family val="2"/>
    </font>
    <font>
      <sz val="10"/>
      <color rgb="FFFF0000"/>
      <name val="Arial"/>
      <family val="2"/>
    </font>
    <font>
      <sz val="11"/>
      <color rgb="FF000000"/>
      <name val="Calibri"/>
      <family val="2"/>
    </font>
    <font>
      <sz val="8"/>
      <name val="Calibri"/>
      <family val="2"/>
      <charset val="204"/>
    </font>
    <font>
      <sz val="8"/>
      <color rgb="FF000000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color rgb="FF000000"/>
      <name val="Calibri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color rgb="FF6B4794"/>
      <name val="Arial"/>
      <family val="2"/>
    </font>
    <font>
      <sz val="10"/>
      <color rgb="FFFF000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color rgb="FF000000"/>
      <name val="Calibri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i/>
      <sz val="10"/>
      <color rgb="FFFFFFFF"/>
      <name val="Montserrat"/>
    </font>
    <font>
      <b/>
      <sz val="12"/>
      <color rgb="FFFFFFFF"/>
      <name val="Montserrat"/>
    </font>
    <font>
      <b/>
      <i/>
      <sz val="10"/>
      <color theme="0"/>
      <name val="Montserrat"/>
    </font>
    <font>
      <b/>
      <sz val="9"/>
      <color theme="0"/>
      <name val="Montserrat"/>
    </font>
    <font>
      <b/>
      <sz val="12"/>
      <color rgb="FF00B050"/>
      <name val="Montserrat"/>
    </font>
    <font>
      <b/>
      <sz val="10"/>
      <color rgb="FFFFFFFF"/>
      <name val="Montserrat"/>
    </font>
    <font>
      <b/>
      <sz val="10"/>
      <color theme="0"/>
      <name val="Montserrat"/>
    </font>
    <font>
      <b/>
      <sz val="8"/>
      <color theme="0"/>
      <name val="Montserrat"/>
    </font>
    <font>
      <sz val="11"/>
      <color rgb="FF000000"/>
      <name val="Montserrat"/>
    </font>
    <font>
      <b/>
      <sz val="10"/>
      <color rgb="FF000000"/>
      <name val="Montserrat"/>
    </font>
    <font>
      <sz val="10"/>
      <color rgb="FF000000"/>
      <name val="Montserrat"/>
    </font>
    <font>
      <b/>
      <sz val="11"/>
      <color rgb="FFFF0000"/>
      <name val="Montserrat"/>
    </font>
    <font>
      <b/>
      <sz val="11"/>
      <color rgb="FF000000"/>
      <name val="Montserrat"/>
    </font>
    <font>
      <sz val="8"/>
      <color rgb="FF000000"/>
      <name val="Montserrat"/>
    </font>
    <font>
      <b/>
      <sz val="10"/>
      <color rgb="FFFF0000"/>
      <name val="Montserrat"/>
    </font>
    <font>
      <b/>
      <sz val="9"/>
      <color rgb="FFFF0000"/>
      <name val="Montserrat"/>
    </font>
    <font>
      <sz val="9"/>
      <color rgb="FF000000"/>
      <name val="Montserrat"/>
    </font>
    <font>
      <sz val="10"/>
      <color theme="1"/>
      <name val="Montserrat"/>
    </font>
    <font>
      <b/>
      <sz val="10"/>
      <color rgb="FF002060"/>
      <name val="Montserrat"/>
    </font>
    <font>
      <b/>
      <sz val="12"/>
      <color rgb="FF692E96"/>
      <name val="Montserrat"/>
    </font>
    <font>
      <b/>
      <sz val="8"/>
      <color rgb="FFFF0000"/>
      <name val="Montserrat"/>
    </font>
    <font>
      <b/>
      <sz val="8"/>
      <color rgb="FF000000"/>
      <name val="Montserrat"/>
    </font>
    <font>
      <sz val="8"/>
      <color theme="0" tint="-4.9989318521683403E-2"/>
      <name val="Montserrat"/>
    </font>
    <font>
      <b/>
      <i/>
      <sz val="12"/>
      <color rgb="FFFFFFFF"/>
      <name val="Montserrat"/>
    </font>
    <font>
      <b/>
      <sz val="10"/>
      <color rgb="FF054778"/>
      <name val="Montserrat"/>
    </font>
    <font>
      <b/>
      <sz val="10"/>
      <color rgb="FF00B050"/>
      <name val="Montserrat"/>
    </font>
    <font>
      <sz val="10"/>
      <name val="Montserrat"/>
    </font>
    <font>
      <sz val="11"/>
      <color theme="1"/>
      <name val="Montserrat"/>
    </font>
    <font>
      <b/>
      <i/>
      <sz val="8"/>
      <color theme="0"/>
      <name val="Montserrat"/>
    </font>
    <font>
      <b/>
      <sz val="9"/>
      <color rgb="FF000000"/>
      <name val="Montserrat"/>
    </font>
    <font>
      <sz val="8"/>
      <name val="Montserrat"/>
    </font>
    <font>
      <b/>
      <sz val="8"/>
      <color rgb="FF002060"/>
      <name val="Montserrat"/>
    </font>
    <font>
      <b/>
      <sz val="8"/>
      <color rgb="FF692E96"/>
      <name val="Montserrat"/>
    </font>
    <font>
      <b/>
      <sz val="8"/>
      <color rgb="FF054778"/>
      <name val="Montserrat"/>
    </font>
    <font>
      <sz val="8"/>
      <color theme="1"/>
      <name val="Montserrat"/>
    </font>
    <font>
      <b/>
      <sz val="8"/>
      <color rgb="FFFFFFFF"/>
      <name val="Montserrat"/>
    </font>
    <font>
      <b/>
      <i/>
      <sz val="8"/>
      <color rgb="FFFFFFFF"/>
      <name val="Montserrat"/>
    </font>
    <font>
      <sz val="8"/>
      <color indexed="55"/>
      <name val="Montserrat"/>
    </font>
    <font>
      <sz val="8"/>
      <color rgb="FF054778"/>
      <name val="Montserrat"/>
    </font>
    <font>
      <b/>
      <sz val="8"/>
      <color theme="0" tint="-4.9989318521683403E-2"/>
      <name val="Montserrat"/>
    </font>
    <font>
      <u/>
      <sz val="9"/>
      <color theme="0"/>
      <name val="Montserrat"/>
    </font>
    <font>
      <b/>
      <sz val="8"/>
      <color rgb="FF00B050"/>
      <name val="Montserrat"/>
    </font>
    <font>
      <b/>
      <sz val="11"/>
      <color rgb="FFFFFFFF"/>
      <name val="Montserrat"/>
    </font>
    <font>
      <b/>
      <sz val="11"/>
      <color theme="0"/>
      <name val="Montserrat"/>
    </font>
    <font>
      <b/>
      <sz val="12"/>
      <color theme="0"/>
      <name val="Montserrat"/>
    </font>
    <font>
      <sz val="9"/>
      <color rgb="FF0066A2"/>
      <name val="Montserrat"/>
    </font>
    <font>
      <b/>
      <sz val="8"/>
      <color rgb="FF0066A2"/>
      <name val="Montserrat"/>
    </font>
    <font>
      <sz val="8"/>
      <color rgb="FF0066A2"/>
      <name val="Montserrat"/>
    </font>
    <font>
      <b/>
      <sz val="16"/>
      <color rgb="FF054778"/>
      <name val="Montserrat"/>
    </font>
    <font>
      <b/>
      <sz val="10"/>
      <color rgb="FF692E96"/>
      <name val="Montserrat"/>
    </font>
    <font>
      <b/>
      <sz val="9"/>
      <color indexed="81"/>
      <name val="Tahoma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1"/>
      <color rgb="FF000000"/>
      <name val="Calibri"/>
      <family val="2"/>
    </font>
    <font>
      <sz val="8"/>
      <color theme="1"/>
      <name val="Montserrat SemiBold"/>
    </font>
    <font>
      <sz val="7"/>
      <name val="Montserrat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b/>
      <sz val="10"/>
      <color rgb="FF6B4794"/>
      <name val="Arial"/>
      <family val="2"/>
    </font>
    <font>
      <sz val="10"/>
      <color rgb="FFFF000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6B4794"/>
      <name val="Arial"/>
      <family val="2"/>
    </font>
    <font>
      <sz val="10"/>
      <color rgb="FFFF000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6B4794"/>
        <bgColor rgb="FF993366"/>
      </patternFill>
    </fill>
    <fill>
      <patternFill patternType="solid">
        <fgColor rgb="FFCFE7F5"/>
        <bgColor rgb="FFCCFFFF"/>
      </patternFill>
    </fill>
    <fill>
      <patternFill patternType="solid">
        <fgColor rgb="FFFF0000"/>
        <bgColor rgb="FF993366"/>
      </patternFill>
    </fill>
    <fill>
      <patternFill patternType="solid">
        <fgColor rgb="FFFFFFFF"/>
        <b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rgb="FF993366"/>
      </patternFill>
    </fill>
    <fill>
      <patternFill patternType="solid">
        <fgColor rgb="FF0066A2"/>
        <bgColor indexed="64"/>
      </patternFill>
    </fill>
    <fill>
      <patternFill patternType="solid">
        <fgColor rgb="FF054778"/>
        <bgColor indexed="64"/>
      </patternFill>
    </fill>
    <fill>
      <patternFill patternType="solid">
        <fgColor rgb="FFF2F9FE"/>
        <bgColor indexed="64"/>
      </patternFill>
    </fill>
    <fill>
      <patternFill patternType="solid">
        <fgColor rgb="FF0066A2"/>
        <bgColor rgb="FFCCFFFF"/>
      </patternFill>
    </fill>
    <fill>
      <patternFill patternType="solid">
        <fgColor rgb="FFF2F9FE"/>
        <bgColor rgb="FF993366"/>
      </patternFill>
    </fill>
    <fill>
      <patternFill patternType="solid">
        <fgColor rgb="FF054778"/>
        <bgColor rgb="FF993366"/>
      </patternFill>
    </fill>
    <fill>
      <patternFill patternType="solid">
        <fgColor theme="0"/>
        <bgColor rgb="FFCCFFFF"/>
      </patternFill>
    </fill>
    <fill>
      <patternFill patternType="solid">
        <fgColor rgb="FFF2F9FE"/>
        <bgColor rgb="FFCCFFFF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Border="0" applyProtection="0"/>
  </cellStyleXfs>
  <cellXfs count="1219">
    <xf numFmtId="0" fontId="0" fillId="0" borderId="0" xfId="0"/>
    <xf numFmtId="0" fontId="14" fillId="0" borderId="0" xfId="2" applyFont="1"/>
    <xf numFmtId="49" fontId="11" fillId="0" borderId="0" xfId="2" applyNumberFormat="1" applyFont="1"/>
    <xf numFmtId="0" fontId="13" fillId="0" borderId="0" xfId="2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14" fillId="0" borderId="1" xfId="2" applyFont="1" applyBorder="1" applyAlignment="1">
      <alignment horizontal="center" vertical="center"/>
    </xf>
    <xf numFmtId="0" fontId="14" fillId="0" borderId="2" xfId="2" applyFont="1" applyBorder="1" applyAlignment="1">
      <alignment horizontal="center" vertical="center"/>
    </xf>
    <xf numFmtId="0" fontId="2" fillId="0" borderId="1" xfId="2" applyFont="1" applyBorder="1" applyAlignment="1">
      <alignment horizontal="center" vertical="center" wrapText="1"/>
    </xf>
    <xf numFmtId="0" fontId="13" fillId="0" borderId="0" xfId="2"/>
    <xf numFmtId="0" fontId="14" fillId="0" borderId="1" xfId="2" applyFont="1" applyBorder="1" applyAlignment="1">
      <alignment horizontal="center" vertical="center" wrapText="1"/>
    </xf>
    <xf numFmtId="0" fontId="14" fillId="0" borderId="2" xfId="2" applyFont="1" applyBorder="1" applyAlignment="1">
      <alignment horizontal="center" vertical="center" wrapText="1"/>
    </xf>
    <xf numFmtId="0" fontId="2" fillId="0" borderId="4" xfId="2" applyFont="1" applyBorder="1" applyAlignment="1">
      <alignment horizontal="center"/>
    </xf>
    <xf numFmtId="0" fontId="14" fillId="0" borderId="4" xfId="2" applyFont="1" applyBorder="1"/>
    <xf numFmtId="0" fontId="14" fillId="0" borderId="5" xfId="2" applyFont="1" applyBorder="1"/>
    <xf numFmtId="0" fontId="0" fillId="0" borderId="6" xfId="0" applyBorder="1"/>
    <xf numFmtId="0" fontId="14" fillId="0" borderId="4" xfId="2" applyFont="1" applyBorder="1" applyAlignment="1">
      <alignment horizontal="center" vertical="center" wrapText="1"/>
    </xf>
    <xf numFmtId="0" fontId="14" fillId="0" borderId="6" xfId="2" applyFont="1" applyBorder="1"/>
    <xf numFmtId="0" fontId="14" fillId="0" borderId="5" xfId="2" applyFont="1" applyBorder="1" applyAlignment="1">
      <alignment horizontal="center" vertical="center" wrapText="1"/>
    </xf>
    <xf numFmtId="0" fontId="14" fillId="0" borderId="7" xfId="2" applyFont="1" applyBorder="1" applyAlignment="1">
      <alignment horizontal="center" vertical="center" wrapText="1"/>
    </xf>
    <xf numFmtId="0" fontId="14" fillId="0" borderId="6" xfId="2" applyFont="1" applyBorder="1" applyAlignment="1">
      <alignment horizontal="center" vertical="center" wrapText="1"/>
    </xf>
    <xf numFmtId="0" fontId="14" fillId="0" borderId="5" xfId="2" applyFont="1" applyBorder="1" applyAlignment="1">
      <alignment horizontal="center"/>
    </xf>
    <xf numFmtId="0" fontId="14" fillId="0" borderId="7" xfId="2" applyFont="1" applyBorder="1" applyAlignment="1">
      <alignment horizontal="center"/>
    </xf>
    <xf numFmtId="0" fontId="14" fillId="0" borderId="6" xfId="2" applyFont="1" applyBorder="1" applyAlignment="1">
      <alignment horizontal="center"/>
    </xf>
    <xf numFmtId="0" fontId="2" fillId="0" borderId="5" xfId="2" applyFont="1" applyBorder="1"/>
    <xf numFmtId="0" fontId="2" fillId="0" borderId="7" xfId="2" applyFont="1" applyBorder="1"/>
    <xf numFmtId="0" fontId="14" fillId="0" borderId="0" xfId="2" applyFont="1" applyProtection="1">
      <protection locked="0"/>
    </xf>
    <xf numFmtId="0" fontId="0" fillId="0" borderId="0" xfId="0" applyProtection="1">
      <protection locked="0"/>
    </xf>
    <xf numFmtId="0" fontId="11" fillId="0" borderId="0" xfId="2" applyFont="1"/>
    <xf numFmtId="2" fontId="14" fillId="0" borderId="1" xfId="2" applyNumberFormat="1" applyFont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49" fontId="16" fillId="3" borderId="8" xfId="0" applyNumberFormat="1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 wrapText="1"/>
    </xf>
    <xf numFmtId="0" fontId="14" fillId="0" borderId="0" xfId="2" applyFont="1" applyAlignment="1">
      <alignment horizontal="center"/>
    </xf>
    <xf numFmtId="0" fontId="14" fillId="5" borderId="1" xfId="2" applyFont="1" applyFill="1" applyBorder="1" applyAlignment="1">
      <alignment horizontal="left" vertical="center" wrapText="1"/>
    </xf>
    <xf numFmtId="0" fontId="14" fillId="0" borderId="1" xfId="2" applyFont="1" applyBorder="1" applyAlignment="1">
      <alignment horizontal="left" vertical="center" wrapText="1"/>
    </xf>
    <xf numFmtId="0" fontId="16" fillId="3" borderId="8" xfId="0" applyFont="1" applyFill="1" applyBorder="1" applyAlignment="1">
      <alignment horizontal="left" vertical="center"/>
    </xf>
    <xf numFmtId="0" fontId="14" fillId="0" borderId="0" xfId="2" applyFont="1" applyAlignment="1">
      <alignment horizontal="left"/>
    </xf>
    <xf numFmtId="49" fontId="2" fillId="0" borderId="4" xfId="2" applyNumberFormat="1" applyFont="1" applyBorder="1" applyAlignment="1">
      <alignment horizontal="center" vertical="center"/>
    </xf>
    <xf numFmtId="0" fontId="0" fillId="0" borderId="9" xfId="0" applyBorder="1"/>
    <xf numFmtId="0" fontId="12" fillId="0" borderId="0" xfId="1" applyAlignment="1" applyProtection="1">
      <alignment horizontal="left"/>
    </xf>
    <xf numFmtId="0" fontId="17" fillId="2" borderId="3" xfId="2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9" xfId="0" applyBorder="1" applyAlignment="1">
      <alignment horizontal="left"/>
    </xf>
    <xf numFmtId="0" fontId="14" fillId="5" borderId="10" xfId="2" applyFont="1" applyFill="1" applyBorder="1" applyAlignment="1">
      <alignment horizontal="left" vertical="center" wrapText="1"/>
    </xf>
    <xf numFmtId="0" fontId="14" fillId="0" borderId="10" xfId="2" applyFont="1" applyBorder="1" applyAlignment="1">
      <alignment horizontal="left" vertical="center" wrapText="1"/>
    </xf>
    <xf numFmtId="0" fontId="14" fillId="0" borderId="11" xfId="2" applyFont="1" applyBorder="1" applyAlignment="1">
      <alignment horizontal="left" vertical="center" wrapText="1"/>
    </xf>
    <xf numFmtId="0" fontId="14" fillId="0" borderId="0" xfId="2" applyFont="1" applyAlignment="1" applyProtection="1">
      <alignment vertical="center" wrapText="1"/>
      <protection locked="0"/>
    </xf>
    <xf numFmtId="0" fontId="0" fillId="0" borderId="0" xfId="0" applyAlignment="1">
      <alignment wrapText="1"/>
    </xf>
    <xf numFmtId="164" fontId="14" fillId="0" borderId="1" xfId="2" applyNumberFormat="1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8" fillId="0" borderId="0" xfId="0" applyFont="1"/>
    <xf numFmtId="0" fontId="19" fillId="0" borderId="0" xfId="0" applyFont="1"/>
    <xf numFmtId="0" fontId="18" fillId="0" borderId="1" xfId="0" applyFont="1" applyBorder="1" applyAlignment="1" applyProtection="1">
      <alignment horizontal="center" vertical="center"/>
      <protection hidden="1"/>
    </xf>
    <xf numFmtId="0" fontId="18" fillId="0" borderId="0" xfId="0" applyFont="1" applyAlignment="1">
      <alignment horizontal="center" vertical="center"/>
    </xf>
    <xf numFmtId="0" fontId="0" fillId="0" borderId="0" xfId="0" applyAlignment="1" applyProtection="1">
      <alignment horizontal="right"/>
      <protection locked="0"/>
    </xf>
    <xf numFmtId="0" fontId="20" fillId="3" borderId="8" xfId="0" applyFont="1" applyFill="1" applyBorder="1" applyAlignment="1">
      <alignment horizontal="right" vertical="center" wrapText="1"/>
    </xf>
    <xf numFmtId="0" fontId="1" fillId="3" borderId="8" xfId="0" applyFont="1" applyFill="1" applyBorder="1" applyAlignment="1">
      <alignment horizontal="right" vertical="center" wrapText="1"/>
    </xf>
    <xf numFmtId="0" fontId="21" fillId="3" borderId="12" xfId="0" applyFont="1" applyFill="1" applyBorder="1" applyAlignment="1">
      <alignment horizontal="right" vertical="center" wrapText="1"/>
    </xf>
    <xf numFmtId="2" fontId="22" fillId="0" borderId="1" xfId="2" applyNumberFormat="1" applyFont="1" applyBorder="1" applyAlignment="1">
      <alignment horizontal="right" vertical="center"/>
    </xf>
    <xf numFmtId="0" fontId="23" fillId="0" borderId="10" xfId="2" applyFont="1" applyBorder="1" applyAlignment="1">
      <alignment horizontal="right" vertical="center"/>
    </xf>
    <xf numFmtId="0" fontId="14" fillId="0" borderId="0" xfId="2" applyFont="1" applyAlignment="1">
      <alignment horizontal="right"/>
    </xf>
    <xf numFmtId="0" fontId="0" fillId="0" borderId="0" xfId="0" applyAlignment="1">
      <alignment horizontal="center"/>
    </xf>
    <xf numFmtId="0" fontId="24" fillId="0" borderId="1" xfId="2" applyFont="1" applyBorder="1" applyAlignment="1" applyProtection="1">
      <alignment horizontal="center" vertical="center"/>
      <protection locked="0"/>
    </xf>
    <xf numFmtId="0" fontId="24" fillId="5" borderId="1" xfId="2" applyFont="1" applyFill="1" applyBorder="1" applyAlignment="1" applyProtection="1">
      <alignment horizontal="center" vertical="center" wrapText="1"/>
      <protection locked="0"/>
    </xf>
    <xf numFmtId="49" fontId="3" fillId="0" borderId="1" xfId="2" applyNumberFormat="1" applyFont="1" applyBorder="1" applyAlignment="1">
      <alignment horizontal="center" vertical="center"/>
    </xf>
    <xf numFmtId="0" fontId="26" fillId="0" borderId="0" xfId="2" applyFont="1"/>
    <xf numFmtId="0" fontId="4" fillId="3" borderId="6" xfId="0" applyFont="1" applyFill="1" applyBorder="1" applyAlignment="1">
      <alignment horizontal="center" vertical="center"/>
    </xf>
    <xf numFmtId="49" fontId="27" fillId="3" borderId="8" xfId="0" applyNumberFormat="1" applyFont="1" applyFill="1" applyBorder="1" applyAlignment="1">
      <alignment horizontal="center" vertical="center" wrapText="1"/>
    </xf>
    <xf numFmtId="0" fontId="27" fillId="3" borderId="8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 wrapText="1"/>
    </xf>
    <xf numFmtId="0" fontId="29" fillId="0" borderId="0" xfId="2" applyFont="1"/>
    <xf numFmtId="0" fontId="17" fillId="2" borderId="3" xfId="2" applyFont="1" applyFill="1" applyBorder="1" applyAlignment="1">
      <alignment horizontal="right" vertical="center"/>
    </xf>
    <xf numFmtId="0" fontId="30" fillId="2" borderId="3" xfId="2" applyFont="1" applyFill="1" applyBorder="1" applyAlignment="1">
      <alignment horizontal="left" vertical="center"/>
    </xf>
    <xf numFmtId="0" fontId="31" fillId="0" borderId="0" xfId="2" applyFont="1" applyProtection="1">
      <protection locked="0"/>
    </xf>
    <xf numFmtId="0" fontId="31" fillId="0" borderId="0" xfId="2" applyFont="1"/>
    <xf numFmtId="0" fontId="32" fillId="0" borderId="0" xfId="2" applyFont="1"/>
    <xf numFmtId="0" fontId="33" fillId="0" borderId="0" xfId="2" applyFont="1"/>
    <xf numFmtId="0" fontId="35" fillId="0" borderId="1" xfId="2" applyFont="1" applyBorder="1" applyAlignment="1">
      <alignment horizontal="center" vertical="center" wrapText="1"/>
    </xf>
    <xf numFmtId="49" fontId="5" fillId="0" borderId="1" xfId="2" applyNumberFormat="1" applyFont="1" applyBorder="1" applyAlignment="1">
      <alignment horizontal="center" vertical="center"/>
    </xf>
    <xf numFmtId="0" fontId="35" fillId="0" borderId="1" xfId="2" applyFont="1" applyBorder="1" applyAlignment="1">
      <alignment horizontal="center" vertical="center"/>
    </xf>
    <xf numFmtId="164" fontId="35" fillId="0" borderId="1" xfId="2" applyNumberFormat="1" applyFont="1" applyBorder="1" applyAlignment="1">
      <alignment horizontal="center" vertical="center"/>
    </xf>
    <xf numFmtId="0" fontId="2" fillId="0" borderId="5" xfId="2" applyFont="1" applyBorder="1" applyAlignment="1">
      <alignment horizontal="center"/>
    </xf>
    <xf numFmtId="0" fontId="35" fillId="0" borderId="1" xfId="2" applyFont="1" applyBorder="1" applyAlignment="1">
      <alignment horizontal="left" vertical="center" wrapText="1"/>
    </xf>
    <xf numFmtId="0" fontId="36" fillId="2" borderId="3" xfId="2" applyFont="1" applyFill="1" applyBorder="1" applyAlignment="1">
      <alignment horizontal="left" vertical="center"/>
    </xf>
    <xf numFmtId="0" fontId="0" fillId="0" borderId="9" xfId="0" applyBorder="1" applyAlignment="1">
      <alignment wrapText="1"/>
    </xf>
    <xf numFmtId="0" fontId="38" fillId="0" borderId="1" xfId="2" applyFont="1" applyBorder="1" applyAlignment="1">
      <alignment horizontal="right" vertical="center"/>
    </xf>
    <xf numFmtId="0" fontId="39" fillId="0" borderId="10" xfId="2" applyFont="1" applyBorder="1" applyAlignment="1">
      <alignment horizontal="right" vertical="center"/>
    </xf>
    <xf numFmtId="0" fontId="40" fillId="0" borderId="0" xfId="2" applyFont="1" applyAlignment="1">
      <alignment horizontal="left" vertical="center"/>
    </xf>
    <xf numFmtId="0" fontId="41" fillId="0" borderId="0" xfId="2" applyFont="1" applyAlignment="1">
      <alignment horizontal="left" vertical="center"/>
    </xf>
    <xf numFmtId="0" fontId="14" fillId="0" borderId="1" xfId="2" applyFont="1" applyBorder="1"/>
    <xf numFmtId="0" fontId="24" fillId="6" borderId="1" xfId="2" applyFont="1" applyFill="1" applyBorder="1" applyAlignment="1" applyProtection="1">
      <alignment horizontal="center" vertical="center"/>
      <protection locked="0"/>
    </xf>
    <xf numFmtId="0" fontId="14" fillId="6" borderId="1" xfId="2" applyFont="1" applyFill="1" applyBorder="1" applyAlignment="1">
      <alignment horizontal="left" vertical="center" wrapText="1"/>
    </xf>
    <xf numFmtId="49" fontId="2" fillId="6" borderId="1" xfId="2" applyNumberFormat="1" applyFont="1" applyFill="1" applyBorder="1" applyAlignment="1">
      <alignment horizontal="center" vertical="center"/>
    </xf>
    <xf numFmtId="0" fontId="14" fillId="6" borderId="1" xfId="2" applyFont="1" applyFill="1" applyBorder="1" applyAlignment="1">
      <alignment horizontal="center" vertical="center" wrapText="1"/>
    </xf>
    <xf numFmtId="0" fontId="14" fillId="6" borderId="1" xfId="2" applyFont="1" applyFill="1" applyBorder="1" applyAlignment="1">
      <alignment horizontal="center" vertical="center"/>
    </xf>
    <xf numFmtId="164" fontId="14" fillId="6" borderId="1" xfId="2" applyNumberFormat="1" applyFont="1" applyFill="1" applyBorder="1" applyAlignment="1">
      <alignment horizontal="center" vertical="center"/>
    </xf>
    <xf numFmtId="0" fontId="38" fillId="6" borderId="1" xfId="2" applyFont="1" applyFill="1" applyBorder="1" applyAlignment="1">
      <alignment horizontal="right" vertical="center"/>
    </xf>
    <xf numFmtId="0" fontId="11" fillId="6" borderId="0" xfId="2" applyFont="1" applyFill="1"/>
    <xf numFmtId="0" fontId="14" fillId="6" borderId="0" xfId="2" applyFont="1" applyFill="1"/>
    <xf numFmtId="49" fontId="5" fillId="6" borderId="1" xfId="2" applyNumberFormat="1" applyFont="1" applyFill="1" applyBorder="1" applyAlignment="1">
      <alignment horizontal="center" vertical="center"/>
    </xf>
    <xf numFmtId="0" fontId="35" fillId="6" borderId="1" xfId="2" applyFont="1" applyFill="1" applyBorder="1" applyAlignment="1">
      <alignment horizontal="center" vertical="center" wrapText="1"/>
    </xf>
    <xf numFmtId="0" fontId="35" fillId="6" borderId="1" xfId="2" applyFont="1" applyFill="1" applyBorder="1" applyAlignment="1">
      <alignment horizontal="center" vertical="center"/>
    </xf>
    <xf numFmtId="164" fontId="35" fillId="6" borderId="1" xfId="2" applyNumberFormat="1" applyFont="1" applyFill="1" applyBorder="1" applyAlignment="1">
      <alignment horizontal="center" vertical="center"/>
    </xf>
    <xf numFmtId="0" fontId="23" fillId="6" borderId="10" xfId="2" applyFont="1" applyFill="1" applyBorder="1" applyAlignment="1">
      <alignment horizontal="right" vertical="center"/>
    </xf>
    <xf numFmtId="0" fontId="33" fillId="6" borderId="1" xfId="2" applyFont="1" applyFill="1" applyBorder="1" applyAlignment="1" applyProtection="1">
      <alignment horizontal="center" vertical="center"/>
      <protection locked="0"/>
    </xf>
    <xf numFmtId="0" fontId="18" fillId="0" borderId="4" xfId="0" applyFont="1" applyBorder="1" applyAlignment="1" applyProtection="1">
      <alignment horizontal="center" vertical="center"/>
      <protection hidden="1"/>
    </xf>
    <xf numFmtId="0" fontId="17" fillId="2" borderId="0" xfId="2" applyFont="1" applyFill="1" applyAlignment="1" applyProtection="1">
      <alignment horizontal="center" vertical="center"/>
      <protection locked="0"/>
    </xf>
    <xf numFmtId="0" fontId="37" fillId="2" borderId="0" xfId="2" applyFont="1" applyFill="1" applyAlignment="1" applyProtection="1">
      <alignment horizontal="center" vertical="center"/>
      <protection locked="0"/>
    </xf>
    <xf numFmtId="0" fontId="24" fillId="2" borderId="0" xfId="2" applyFont="1" applyFill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 vertical="center"/>
      <protection hidden="1"/>
    </xf>
    <xf numFmtId="0" fontId="28" fillId="3" borderId="12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 wrapText="1"/>
    </xf>
    <xf numFmtId="0" fontId="17" fillId="2" borderId="1" xfId="2" applyFont="1" applyFill="1" applyBorder="1" applyAlignment="1">
      <alignment horizontal="center" vertical="center"/>
    </xf>
    <xf numFmtId="0" fontId="33" fillId="2" borderId="1" xfId="2" applyFont="1" applyFill="1" applyBorder="1" applyAlignment="1" applyProtection="1">
      <alignment horizontal="center" vertical="center"/>
      <protection locked="0" hidden="1"/>
    </xf>
    <xf numFmtId="0" fontId="25" fillId="2" borderId="1" xfId="2" applyFont="1" applyFill="1" applyBorder="1" applyAlignment="1" applyProtection="1">
      <alignment horizontal="center" vertical="center"/>
      <protection locked="0" hidden="1"/>
    </xf>
    <xf numFmtId="0" fontId="24" fillId="2" borderId="2" xfId="2" applyFont="1" applyFill="1" applyBorder="1" applyAlignment="1" applyProtection="1">
      <alignment horizontal="center" vertical="center"/>
      <protection locked="0"/>
    </xf>
    <xf numFmtId="0" fontId="37" fillId="2" borderId="1" xfId="2" applyFont="1" applyFill="1" applyBorder="1" applyAlignment="1" applyProtection="1">
      <alignment horizontal="center" vertical="center"/>
      <protection locked="0"/>
    </xf>
    <xf numFmtId="0" fontId="24" fillId="2" borderId="4" xfId="2" applyFont="1" applyFill="1" applyBorder="1" applyAlignment="1" applyProtection="1">
      <alignment horizontal="center" vertical="center"/>
      <protection locked="0"/>
    </xf>
    <xf numFmtId="49" fontId="6" fillId="3" borderId="14" xfId="2" applyNumberFormat="1" applyFont="1" applyFill="1" applyBorder="1" applyAlignment="1">
      <alignment horizontal="center" vertical="center" wrapText="1"/>
    </xf>
    <xf numFmtId="49" fontId="6" fillId="3" borderId="0" xfId="2" applyNumberFormat="1" applyFont="1" applyFill="1" applyAlignment="1">
      <alignment horizontal="center" vertical="center" wrapText="1"/>
    </xf>
    <xf numFmtId="2" fontId="43" fillId="0" borderId="1" xfId="2" applyNumberFormat="1" applyFont="1" applyBorder="1" applyAlignment="1">
      <alignment horizontal="right" vertical="center"/>
    </xf>
    <xf numFmtId="0" fontId="33" fillId="5" borderId="15" xfId="2" applyFont="1" applyFill="1" applyBorder="1" applyAlignment="1" applyProtection="1">
      <alignment horizontal="center" vertical="center"/>
      <protection locked="0"/>
    </xf>
    <xf numFmtId="0" fontId="33" fillId="0" borderId="15" xfId="2" applyFont="1" applyBorder="1" applyAlignment="1" applyProtection="1">
      <alignment horizontal="center" vertical="center"/>
      <protection locked="0"/>
    </xf>
    <xf numFmtId="0" fontId="44" fillId="0" borderId="15" xfId="2" applyFont="1" applyBorder="1" applyAlignment="1" applyProtection="1">
      <alignment horizontal="center" vertical="center"/>
      <protection locked="0"/>
    </xf>
    <xf numFmtId="0" fontId="35" fillId="0" borderId="0" xfId="2" applyFont="1"/>
    <xf numFmtId="0" fontId="32" fillId="0" borderId="0" xfId="2" applyFont="1" applyProtection="1">
      <protection locked="0"/>
    </xf>
    <xf numFmtId="1" fontId="38" fillId="0" borderId="1" xfId="2" applyNumberFormat="1" applyFont="1" applyBorder="1" applyAlignment="1">
      <alignment horizontal="right" vertical="center"/>
    </xf>
    <xf numFmtId="2" fontId="38" fillId="0" borderId="1" xfId="2" applyNumberFormat="1" applyFont="1" applyBorder="1" applyAlignment="1">
      <alignment horizontal="right" vertical="center"/>
    </xf>
    <xf numFmtId="0" fontId="14" fillId="7" borderId="7" xfId="2" applyFont="1" applyFill="1" applyBorder="1" applyAlignment="1">
      <alignment horizontal="center" vertical="center" wrapText="1"/>
    </xf>
    <xf numFmtId="0" fontId="14" fillId="7" borderId="1" xfId="2" applyFont="1" applyFill="1" applyBorder="1" applyAlignment="1">
      <alignment horizontal="left" vertical="center" wrapText="1"/>
    </xf>
    <xf numFmtId="49" fontId="5" fillId="7" borderId="1" xfId="2" applyNumberFormat="1" applyFont="1" applyFill="1" applyBorder="1" applyAlignment="1">
      <alignment horizontal="center" vertical="center"/>
    </xf>
    <xf numFmtId="0" fontId="35" fillId="7" borderId="1" xfId="2" applyFont="1" applyFill="1" applyBorder="1" applyAlignment="1">
      <alignment horizontal="center" vertical="center" wrapText="1"/>
    </xf>
    <xf numFmtId="0" fontId="14" fillId="7" borderId="1" xfId="2" applyFont="1" applyFill="1" applyBorder="1" applyAlignment="1">
      <alignment horizontal="center" vertical="center"/>
    </xf>
    <xf numFmtId="0" fontId="35" fillId="7" borderId="1" xfId="2" applyFont="1" applyFill="1" applyBorder="1" applyAlignment="1">
      <alignment horizontal="center" vertical="center"/>
    </xf>
    <xf numFmtId="164" fontId="35" fillId="7" borderId="1" xfId="2" applyNumberFormat="1" applyFont="1" applyFill="1" applyBorder="1" applyAlignment="1">
      <alignment horizontal="center" vertical="center"/>
    </xf>
    <xf numFmtId="2" fontId="22" fillId="7" borderId="1" xfId="2" applyNumberFormat="1" applyFont="1" applyFill="1" applyBorder="1" applyAlignment="1">
      <alignment horizontal="right" vertical="center"/>
    </xf>
    <xf numFmtId="0" fontId="39" fillId="7" borderId="10" xfId="2" applyFont="1" applyFill="1" applyBorder="1" applyAlignment="1">
      <alignment horizontal="right" vertical="center"/>
    </xf>
    <xf numFmtId="0" fontId="11" fillId="7" borderId="0" xfId="2" applyFont="1" applyFill="1"/>
    <xf numFmtId="0" fontId="14" fillId="7" borderId="0" xfId="2" applyFont="1" applyFill="1"/>
    <xf numFmtId="0" fontId="14" fillId="7" borderId="4" xfId="2" applyFont="1" applyFill="1" applyBorder="1" applyAlignment="1">
      <alignment horizontal="left" vertical="center" wrapText="1"/>
    </xf>
    <xf numFmtId="0" fontId="14" fillId="7" borderId="1" xfId="2" applyFont="1" applyFill="1" applyBorder="1" applyAlignment="1">
      <alignment horizontal="center" vertical="center" wrapText="1"/>
    </xf>
    <xf numFmtId="164" fontId="14" fillId="7" borderId="1" xfId="2" applyNumberFormat="1" applyFont="1" applyFill="1" applyBorder="1" applyAlignment="1">
      <alignment horizontal="center" vertical="center"/>
    </xf>
    <xf numFmtId="0" fontId="33" fillId="6" borderId="15" xfId="2" applyFont="1" applyFill="1" applyBorder="1" applyAlignment="1" applyProtection="1">
      <alignment horizontal="center" vertical="center"/>
      <protection locked="0"/>
    </xf>
    <xf numFmtId="0" fontId="1" fillId="3" borderId="8" xfId="2" applyFont="1" applyFill="1" applyBorder="1" applyAlignment="1">
      <alignment horizontal="center" vertical="center" wrapText="1"/>
    </xf>
    <xf numFmtId="0" fontId="44" fillId="5" borderId="15" xfId="2" applyFont="1" applyFill="1" applyBorder="1" applyAlignment="1" applyProtection="1">
      <alignment horizontal="center" vertical="center"/>
      <protection locked="0"/>
    </xf>
    <xf numFmtId="49" fontId="2" fillId="7" borderId="1" xfId="2" applyNumberFormat="1" applyFont="1" applyFill="1" applyBorder="1" applyAlignment="1">
      <alignment horizontal="center" vertical="center"/>
    </xf>
    <xf numFmtId="0" fontId="23" fillId="7" borderId="10" xfId="2" applyFont="1" applyFill="1" applyBorder="1" applyAlignment="1">
      <alignment horizontal="right" vertical="center"/>
    </xf>
    <xf numFmtId="0" fontId="45" fillId="0" borderId="10" xfId="2" applyFont="1" applyBorder="1" applyAlignment="1">
      <alignment horizontal="right" vertical="center"/>
    </xf>
    <xf numFmtId="0" fontId="46" fillId="0" borderId="0" xfId="2" applyFont="1"/>
    <xf numFmtId="0" fontId="44" fillId="6" borderId="15" xfId="2" applyFont="1" applyFill="1" applyBorder="1" applyAlignment="1" applyProtection="1">
      <alignment horizontal="center" vertical="center"/>
      <protection locked="0"/>
    </xf>
    <xf numFmtId="0" fontId="29" fillId="0" borderId="1" xfId="2" applyFont="1" applyBorder="1" applyAlignment="1">
      <alignment horizontal="center" vertical="center" wrapText="1"/>
    </xf>
    <xf numFmtId="0" fontId="29" fillId="0" borderId="1" xfId="2" applyFont="1" applyBorder="1" applyAlignment="1" applyProtection="1">
      <alignment horizontal="center" vertical="center" wrapText="1"/>
      <protection locked="0"/>
    </xf>
    <xf numFmtId="0" fontId="29" fillId="0" borderId="4" xfId="2" applyFont="1" applyBorder="1" applyAlignment="1">
      <alignment horizontal="center" vertical="center" wrapText="1"/>
    </xf>
    <xf numFmtId="0" fontId="47" fillId="0" borderId="1" xfId="2" applyFont="1" applyBorder="1" applyAlignment="1">
      <alignment horizontal="center" vertical="center" wrapText="1"/>
    </xf>
    <xf numFmtId="0" fontId="47" fillId="0" borderId="4" xfId="2" applyFont="1" applyBorder="1" applyAlignment="1">
      <alignment horizontal="center" vertical="center" wrapText="1"/>
    </xf>
    <xf numFmtId="49" fontId="12" fillId="0" borderId="0" xfId="1" applyNumberFormat="1" applyAlignment="1" applyProtection="1"/>
    <xf numFmtId="0" fontId="48" fillId="0" borderId="0" xfId="0" applyFont="1"/>
    <xf numFmtId="0" fontId="29" fillId="5" borderId="1" xfId="2" applyFont="1" applyFill="1" applyBorder="1" applyAlignment="1">
      <alignment horizontal="center" vertical="center" wrapText="1"/>
    </xf>
    <xf numFmtId="49" fontId="10" fillId="0" borderId="1" xfId="2" applyNumberFormat="1" applyFont="1" applyBorder="1" applyAlignment="1">
      <alignment horizontal="center" vertical="center"/>
    </xf>
    <xf numFmtId="0" fontId="29" fillId="0" borderId="1" xfId="2" applyFont="1" applyBorder="1" applyAlignment="1">
      <alignment horizontal="center" vertical="center"/>
    </xf>
    <xf numFmtId="2" fontId="49" fillId="0" borderId="10" xfId="2" applyNumberFormat="1" applyFont="1" applyBorder="1" applyAlignment="1" applyProtection="1">
      <alignment horizontal="center" vertical="center"/>
      <protection hidden="1"/>
    </xf>
    <xf numFmtId="0" fontId="29" fillId="0" borderId="2" xfId="2" applyFont="1" applyBorder="1" applyAlignment="1">
      <alignment horizontal="center" vertical="center"/>
    </xf>
    <xf numFmtId="164" fontId="29" fillId="0" borderId="1" xfId="2" applyNumberFormat="1" applyFont="1" applyBorder="1" applyAlignment="1">
      <alignment horizontal="center" vertical="center"/>
    </xf>
    <xf numFmtId="2" fontId="49" fillId="0" borderId="1" xfId="2" applyNumberFormat="1" applyFont="1" applyBorder="1" applyAlignment="1" applyProtection="1">
      <alignment horizontal="center" vertical="center"/>
      <protection hidden="1"/>
    </xf>
    <xf numFmtId="49" fontId="10" fillId="0" borderId="1" xfId="2" applyNumberFormat="1" applyFont="1" applyBorder="1" applyAlignment="1">
      <alignment horizontal="center" vertical="center" wrapText="1"/>
    </xf>
    <xf numFmtId="164" fontId="47" fillId="0" borderId="1" xfId="2" applyNumberFormat="1" applyFont="1" applyBorder="1" applyAlignment="1">
      <alignment horizontal="center" vertical="center"/>
    </xf>
    <xf numFmtId="0" fontId="47" fillId="0" borderId="3" xfId="2" applyFont="1" applyBorder="1" applyAlignment="1">
      <alignment horizontal="center" vertical="center" wrapText="1"/>
    </xf>
    <xf numFmtId="0" fontId="50" fillId="2" borderId="3" xfId="2" applyFont="1" applyFill="1" applyBorder="1" applyAlignment="1">
      <alignment horizontal="left" vertical="center"/>
    </xf>
    <xf numFmtId="0" fontId="51" fillId="2" borderId="3" xfId="2" applyFont="1" applyFill="1" applyBorder="1" applyAlignment="1">
      <alignment horizontal="center" vertical="center"/>
    </xf>
    <xf numFmtId="0" fontId="51" fillId="2" borderId="3" xfId="2" applyFont="1" applyFill="1" applyBorder="1" applyAlignment="1">
      <alignment horizontal="right" vertical="center"/>
    </xf>
    <xf numFmtId="49" fontId="10" fillId="0" borderId="1" xfId="2" applyNumberFormat="1" applyFont="1" applyBorder="1" applyAlignment="1" applyProtection="1">
      <alignment horizontal="center" vertical="center"/>
      <protection locked="0"/>
    </xf>
    <xf numFmtId="0" fontId="29" fillId="0" borderId="1" xfId="2" applyFont="1" applyBorder="1" applyAlignment="1" applyProtection="1">
      <alignment horizontal="center" vertical="center"/>
      <protection locked="0"/>
    </xf>
    <xf numFmtId="0" fontId="10" fillId="0" borderId="1" xfId="2" applyFont="1" applyBorder="1" applyAlignment="1">
      <alignment horizontal="center" vertical="center" wrapText="1"/>
    </xf>
    <xf numFmtId="0" fontId="47" fillId="0" borderId="1" xfId="2" applyFont="1" applyBorder="1" applyAlignment="1">
      <alignment horizontal="center" vertical="center"/>
    </xf>
    <xf numFmtId="0" fontId="29" fillId="0" borderId="13" xfId="2" applyFont="1" applyBorder="1" applyAlignment="1">
      <alignment horizontal="center" vertical="center" wrapText="1"/>
    </xf>
    <xf numFmtId="0" fontId="29" fillId="0" borderId="1" xfId="2" applyFont="1" applyBorder="1" applyAlignment="1" applyProtection="1">
      <alignment horizontal="center" vertical="center" wrapText="1"/>
      <protection hidden="1"/>
    </xf>
    <xf numFmtId="49" fontId="10" fillId="0" borderId="1" xfId="2" applyNumberFormat="1" applyFont="1" applyBorder="1" applyAlignment="1" applyProtection="1">
      <alignment horizontal="center" vertical="center"/>
      <protection hidden="1"/>
    </xf>
    <xf numFmtId="0" fontId="10" fillId="0" borderId="1" xfId="2" applyFont="1" applyBorder="1" applyAlignment="1" applyProtection="1">
      <alignment horizontal="center" vertical="center" wrapText="1"/>
      <protection hidden="1"/>
    </xf>
    <xf numFmtId="0" fontId="29" fillId="0" borderId="1" xfId="2" applyFont="1" applyBorder="1" applyAlignment="1" applyProtection="1">
      <alignment horizontal="center" vertical="center"/>
      <protection hidden="1"/>
    </xf>
    <xf numFmtId="0" fontId="47" fillId="0" borderId="1" xfId="2" applyFont="1" applyBorder="1" applyAlignment="1" applyProtection="1">
      <alignment horizontal="center" vertical="center"/>
      <protection hidden="1"/>
    </xf>
    <xf numFmtId="0" fontId="51" fillId="2" borderId="13" xfId="2" applyFont="1" applyFill="1" applyBorder="1" applyAlignment="1">
      <alignment horizontal="center" vertical="center"/>
    </xf>
    <xf numFmtId="0" fontId="42" fillId="2" borderId="13" xfId="2" applyFont="1" applyFill="1" applyBorder="1" applyAlignment="1" applyProtection="1">
      <alignment horizontal="center" vertical="center"/>
      <protection locked="0" hidden="1"/>
    </xf>
    <xf numFmtId="0" fontId="29" fillId="0" borderId="3" xfId="2" applyFont="1" applyBorder="1" applyAlignment="1">
      <alignment horizontal="center" vertical="center" wrapText="1"/>
    </xf>
    <xf numFmtId="49" fontId="29" fillId="0" borderId="1" xfId="2" applyNumberFormat="1" applyFont="1" applyBorder="1" applyAlignment="1" applyProtection="1">
      <alignment horizontal="center" vertical="center"/>
      <protection hidden="1"/>
    </xf>
    <xf numFmtId="49" fontId="10" fillId="6" borderId="1" xfId="2" applyNumberFormat="1" applyFont="1" applyFill="1" applyBorder="1" applyAlignment="1" applyProtection="1">
      <alignment horizontal="center" vertical="center"/>
      <protection hidden="1"/>
    </xf>
    <xf numFmtId="0" fontId="29" fillId="6" borderId="1" xfId="2" applyFont="1" applyFill="1" applyBorder="1" applyAlignment="1" applyProtection="1">
      <alignment horizontal="center" vertical="center" wrapText="1"/>
      <protection hidden="1"/>
    </xf>
    <xf numFmtId="0" fontId="29" fillId="6" borderId="3" xfId="2" applyFont="1" applyFill="1" applyBorder="1" applyAlignment="1">
      <alignment horizontal="center" vertical="center" wrapText="1"/>
    </xf>
    <xf numFmtId="0" fontId="29" fillId="6" borderId="1" xfId="2" applyFont="1" applyFill="1" applyBorder="1" applyAlignment="1" applyProtection="1">
      <alignment horizontal="center" vertical="center"/>
      <protection hidden="1"/>
    </xf>
    <xf numFmtId="2" fontId="49" fillId="6" borderId="10" xfId="2" applyNumberFormat="1" applyFont="1" applyFill="1" applyBorder="1" applyAlignment="1" applyProtection="1">
      <alignment horizontal="center" vertical="center"/>
      <protection hidden="1"/>
    </xf>
    <xf numFmtId="49" fontId="29" fillId="6" borderId="1" xfId="2" applyNumberFormat="1" applyFont="1" applyFill="1" applyBorder="1" applyAlignment="1" applyProtection="1">
      <alignment horizontal="center" vertical="center" wrapText="1"/>
      <protection hidden="1"/>
    </xf>
    <xf numFmtId="49" fontId="29" fillId="0" borderId="1" xfId="2" applyNumberFormat="1" applyFont="1" applyBorder="1" applyAlignment="1" applyProtection="1">
      <alignment horizontal="center" vertical="center" wrapText="1"/>
      <protection hidden="1"/>
    </xf>
    <xf numFmtId="164" fontId="29" fillId="6" borderId="1" xfId="2" applyNumberFormat="1" applyFont="1" applyFill="1" applyBorder="1" applyAlignment="1" applyProtection="1">
      <alignment horizontal="center" vertical="center"/>
      <protection hidden="1"/>
    </xf>
    <xf numFmtId="0" fontId="42" fillId="2" borderId="3" xfId="2" applyFont="1" applyFill="1" applyBorder="1" applyAlignment="1" applyProtection="1">
      <alignment horizontal="center" vertical="center"/>
      <protection locked="0" hidden="1"/>
    </xf>
    <xf numFmtId="0" fontId="29" fillId="6" borderId="1" xfId="2" applyFont="1" applyFill="1" applyBorder="1" applyAlignment="1">
      <alignment horizontal="center" vertical="center" wrapText="1"/>
    </xf>
    <xf numFmtId="49" fontId="10" fillId="6" borderId="1" xfId="2" applyNumberFormat="1" applyFont="1" applyFill="1" applyBorder="1" applyAlignment="1">
      <alignment horizontal="center" vertical="center"/>
    </xf>
    <xf numFmtId="0" fontId="10" fillId="6" borderId="1" xfId="2" applyFont="1" applyFill="1" applyBorder="1" applyAlignment="1">
      <alignment horizontal="center" vertical="center" wrapText="1"/>
    </xf>
    <xf numFmtId="0" fontId="29" fillId="6" borderId="1" xfId="2" applyFont="1" applyFill="1" applyBorder="1" applyAlignment="1">
      <alignment horizontal="center" vertical="center"/>
    </xf>
    <xf numFmtId="0" fontId="29" fillId="6" borderId="4" xfId="2" applyFont="1" applyFill="1" applyBorder="1" applyAlignment="1">
      <alignment horizontal="center" vertical="center" wrapText="1"/>
    </xf>
    <xf numFmtId="0" fontId="48" fillId="0" borderId="1" xfId="0" applyFont="1" applyBorder="1" applyAlignment="1" applyProtection="1">
      <alignment horizontal="center" vertical="center"/>
      <protection hidden="1"/>
    </xf>
    <xf numFmtId="2" fontId="49" fillId="0" borderId="1" xfId="2" applyNumberFormat="1" applyFont="1" applyBorder="1" applyAlignment="1">
      <alignment horizontal="center" vertical="center"/>
    </xf>
    <xf numFmtId="2" fontId="29" fillId="0" borderId="1" xfId="2" applyNumberFormat="1" applyFont="1" applyBorder="1" applyAlignment="1">
      <alignment horizontal="center" vertical="center"/>
    </xf>
    <xf numFmtId="0" fontId="10" fillId="0" borderId="4" xfId="2" applyFont="1" applyBorder="1" applyAlignment="1">
      <alignment horizontal="center"/>
    </xf>
    <xf numFmtId="0" fontId="29" fillId="0" borderId="4" xfId="2" applyFont="1" applyBorder="1"/>
    <xf numFmtId="0" fontId="52" fillId="0" borderId="1" xfId="2" applyFont="1" applyBorder="1" applyAlignment="1">
      <alignment horizontal="center" vertical="center"/>
    </xf>
    <xf numFmtId="2" fontId="47" fillId="0" borderId="1" xfId="2" applyNumberFormat="1" applyFont="1" applyBorder="1" applyAlignment="1">
      <alignment horizontal="center" vertical="center"/>
    </xf>
    <xf numFmtId="2" fontId="53" fillId="0" borderId="10" xfId="2" applyNumberFormat="1" applyFont="1" applyBorder="1" applyAlignment="1" applyProtection="1">
      <alignment horizontal="center" vertical="center"/>
      <protection hidden="1"/>
    </xf>
    <xf numFmtId="0" fontId="29" fillId="0" borderId="2" xfId="2" applyFont="1" applyBorder="1" applyAlignment="1">
      <alignment horizontal="center" vertical="center" wrapText="1"/>
    </xf>
    <xf numFmtId="49" fontId="10" fillId="0" borderId="2" xfId="2" applyNumberFormat="1" applyFont="1" applyBorder="1" applyAlignment="1">
      <alignment horizontal="center" vertical="center"/>
    </xf>
    <xf numFmtId="0" fontId="17" fillId="4" borderId="0" xfId="2" applyFont="1" applyFill="1" applyAlignment="1">
      <alignment horizontal="left" vertical="center"/>
    </xf>
    <xf numFmtId="0" fontId="17" fillId="4" borderId="0" xfId="2" applyFont="1" applyFill="1" applyAlignment="1">
      <alignment horizontal="center" vertical="center"/>
    </xf>
    <xf numFmtId="0" fontId="54" fillId="2" borderId="3" xfId="2" applyFont="1" applyFill="1" applyBorder="1" applyAlignment="1">
      <alignment horizontal="left" vertical="center"/>
    </xf>
    <xf numFmtId="0" fontId="2" fillId="7" borderId="1" xfId="2" applyFont="1" applyFill="1" applyBorder="1" applyAlignment="1">
      <alignment horizontal="center" vertical="center"/>
    </xf>
    <xf numFmtId="0" fontId="55" fillId="6" borderId="3" xfId="2" applyFont="1" applyFill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/>
    </xf>
    <xf numFmtId="0" fontId="2" fillId="6" borderId="1" xfId="2" applyFont="1" applyFill="1" applyBorder="1" applyAlignment="1">
      <alignment horizontal="center" vertical="center"/>
    </xf>
    <xf numFmtId="49" fontId="47" fillId="0" borderId="1" xfId="2" applyNumberFormat="1" applyFont="1" applyBorder="1" applyAlignment="1">
      <alignment horizontal="center" vertical="center" wrapText="1"/>
    </xf>
    <xf numFmtId="0" fontId="2" fillId="0" borderId="1" xfId="2" applyFont="1" applyBorder="1" applyAlignment="1">
      <alignment horizontal="center" vertical="center"/>
    </xf>
    <xf numFmtId="0" fontId="2" fillId="0" borderId="0" xfId="2" applyFont="1" applyAlignment="1">
      <alignment horizontal="center"/>
    </xf>
    <xf numFmtId="0" fontId="52" fillId="0" borderId="1" xfId="2" applyFont="1" applyBorder="1" applyAlignment="1" applyProtection="1">
      <alignment horizontal="center" vertical="center"/>
      <protection hidden="1"/>
    </xf>
    <xf numFmtId="0" fontId="0" fillId="0" borderId="0" xfId="2" applyFont="1"/>
    <xf numFmtId="49" fontId="52" fillId="0" borderId="1" xfId="2" applyNumberFormat="1" applyFont="1" applyBorder="1" applyAlignment="1" applyProtection="1">
      <alignment horizontal="center" vertical="center" wrapText="1"/>
      <protection hidden="1"/>
    </xf>
    <xf numFmtId="0" fontId="52" fillId="0" borderId="1" xfId="2" applyFont="1" applyBorder="1" applyAlignment="1" applyProtection="1">
      <alignment horizontal="center" vertical="center" wrapText="1"/>
      <protection hidden="1"/>
    </xf>
    <xf numFmtId="0" fontId="52" fillId="0" borderId="3" xfId="2" applyFont="1" applyBorder="1" applyAlignment="1">
      <alignment horizontal="center" vertical="center" wrapText="1"/>
    </xf>
    <xf numFmtId="49" fontId="52" fillId="0" borderId="1" xfId="2" applyNumberFormat="1" applyFont="1" applyBorder="1" applyAlignment="1" applyProtection="1">
      <alignment horizontal="center" vertical="center"/>
      <protection hidden="1"/>
    </xf>
    <xf numFmtId="2" fontId="42" fillId="0" borderId="10" xfId="2" applyNumberFormat="1" applyFont="1" applyBorder="1" applyAlignment="1" applyProtection="1">
      <alignment horizontal="center" vertical="center"/>
      <protection hidden="1"/>
    </xf>
    <xf numFmtId="0" fontId="23" fillId="0" borderId="0" xfId="2" applyFont="1"/>
    <xf numFmtId="0" fontId="23" fillId="0" borderId="1" xfId="2" applyFont="1" applyBorder="1" applyAlignment="1" applyProtection="1">
      <alignment horizontal="center" vertical="center" wrapText="1"/>
      <protection hidden="1"/>
    </xf>
    <xf numFmtId="0" fontId="23" fillId="6" borderId="0" xfId="2" applyFont="1" applyFill="1"/>
    <xf numFmtId="49" fontId="52" fillId="6" borderId="1" xfId="2" applyNumberFormat="1" applyFont="1" applyFill="1" applyBorder="1" applyAlignment="1" applyProtection="1">
      <alignment horizontal="center" vertical="center" wrapText="1"/>
      <protection hidden="1"/>
    </xf>
    <xf numFmtId="0" fontId="52" fillId="6" borderId="1" xfId="2" applyFont="1" applyFill="1" applyBorder="1" applyAlignment="1" applyProtection="1">
      <alignment horizontal="center" vertical="center" wrapText="1"/>
      <protection hidden="1"/>
    </xf>
    <xf numFmtId="0" fontId="52" fillId="6" borderId="3" xfId="2" applyFont="1" applyFill="1" applyBorder="1" applyAlignment="1">
      <alignment horizontal="center" vertical="center" wrapText="1"/>
    </xf>
    <xf numFmtId="49" fontId="52" fillId="6" borderId="1" xfId="2" applyNumberFormat="1" applyFont="1" applyFill="1" applyBorder="1" applyAlignment="1" applyProtection="1">
      <alignment horizontal="center" vertical="center"/>
      <protection hidden="1"/>
    </xf>
    <xf numFmtId="0" fontId="23" fillId="6" borderId="1" xfId="2" applyFont="1" applyFill="1" applyBorder="1" applyAlignment="1" applyProtection="1">
      <alignment horizontal="center" vertical="center"/>
      <protection hidden="1"/>
    </xf>
    <xf numFmtId="0" fontId="52" fillId="6" borderId="1" xfId="2" applyFont="1" applyFill="1" applyBorder="1" applyAlignment="1" applyProtection="1">
      <alignment horizontal="center" vertical="center"/>
      <protection hidden="1"/>
    </xf>
    <xf numFmtId="2" fontId="42" fillId="6" borderId="10" xfId="2" applyNumberFormat="1" applyFont="1" applyFill="1" applyBorder="1" applyAlignment="1" applyProtection="1">
      <alignment horizontal="center" vertical="center"/>
      <protection hidden="1"/>
    </xf>
    <xf numFmtId="2" fontId="33" fillId="0" borderId="1" xfId="2" applyNumberFormat="1" applyFont="1" applyBorder="1" applyAlignment="1">
      <alignment horizontal="right" vertical="center"/>
    </xf>
    <xf numFmtId="0" fontId="39" fillId="0" borderId="0" xfId="2" applyFont="1" applyAlignment="1">
      <alignment horizontal="center" vertical="center"/>
    </xf>
    <xf numFmtId="0" fontId="39" fillId="0" borderId="0" xfId="2" applyFont="1"/>
    <xf numFmtId="0" fontId="52" fillId="0" borderId="5" xfId="2" applyFont="1" applyBorder="1" applyAlignment="1" applyProtection="1">
      <alignment horizontal="center" vertical="center" wrapText="1"/>
      <protection hidden="1"/>
    </xf>
    <xf numFmtId="0" fontId="35" fillId="0" borderId="1" xfId="2" applyFont="1" applyBorder="1" applyAlignment="1" applyProtection="1">
      <alignment horizontal="center" vertical="center" wrapText="1"/>
      <protection hidden="1"/>
    </xf>
    <xf numFmtId="164" fontId="29" fillId="0" borderId="1" xfId="2" applyNumberFormat="1" applyFont="1" applyBorder="1" applyAlignment="1" applyProtection="1">
      <alignment horizontal="center" vertical="center"/>
      <protection hidden="1"/>
    </xf>
    <xf numFmtId="0" fontId="42" fillId="0" borderId="15" xfId="2" applyFont="1" applyBorder="1" applyAlignment="1" applyProtection="1">
      <alignment horizontal="center" vertical="center"/>
      <protection locked="0"/>
    </xf>
    <xf numFmtId="0" fontId="52" fillId="0" borderId="0" xfId="2" applyFont="1"/>
    <xf numFmtId="0" fontId="42" fillId="6" borderId="15" xfId="2" applyFont="1" applyFill="1" applyBorder="1" applyAlignment="1" applyProtection="1">
      <alignment horizontal="center" vertical="center"/>
      <protection locked="0"/>
    </xf>
    <xf numFmtId="0" fontId="29" fillId="6" borderId="0" xfId="2" applyFont="1" applyFill="1"/>
    <xf numFmtId="0" fontId="52" fillId="6" borderId="0" xfId="2" applyFont="1" applyFill="1"/>
    <xf numFmtId="0" fontId="50" fillId="2" borderId="13" xfId="2" applyFont="1" applyFill="1" applyBorder="1" applyAlignment="1">
      <alignment horizontal="left" vertical="center"/>
    </xf>
    <xf numFmtId="0" fontId="35" fillId="2" borderId="2" xfId="2" applyFont="1" applyFill="1" applyBorder="1" applyAlignment="1">
      <alignment horizontal="center" vertical="center" wrapText="1"/>
    </xf>
    <xf numFmtId="49" fontId="5" fillId="2" borderId="2" xfId="2" applyNumberFormat="1" applyFont="1" applyFill="1" applyBorder="1" applyAlignment="1">
      <alignment horizontal="center" vertical="center"/>
    </xf>
    <xf numFmtId="0" fontId="35" fillId="2" borderId="2" xfId="2" applyFont="1" applyFill="1" applyBorder="1" applyAlignment="1">
      <alignment horizontal="center" vertical="center"/>
    </xf>
    <xf numFmtId="164" fontId="35" fillId="2" borderId="2" xfId="2" applyNumberFormat="1" applyFont="1" applyFill="1" applyBorder="1" applyAlignment="1">
      <alignment horizontal="center" vertical="center"/>
    </xf>
    <xf numFmtId="2" fontId="43" fillId="2" borderId="11" xfId="2" applyNumberFormat="1" applyFont="1" applyFill="1" applyBorder="1" applyAlignment="1" applyProtection="1">
      <alignment horizontal="center" vertical="center"/>
      <protection locked="0" hidden="1"/>
    </xf>
    <xf numFmtId="0" fontId="44" fillId="2" borderId="16" xfId="2" applyFont="1" applyFill="1" applyBorder="1" applyAlignment="1" applyProtection="1">
      <alignment horizontal="center" vertical="center"/>
      <protection locked="0"/>
    </xf>
    <xf numFmtId="0" fontId="61" fillId="0" borderId="0" xfId="0" applyFont="1"/>
    <xf numFmtId="0" fontId="10" fillId="0" borderId="0" xfId="0" applyFont="1" applyAlignment="1">
      <alignment horizontal="center"/>
    </xf>
    <xf numFmtId="0" fontId="2" fillId="0" borderId="1" xfId="2" applyFont="1" applyBorder="1" applyAlignment="1">
      <alignment horizontal="left" vertical="center"/>
    </xf>
    <xf numFmtId="0" fontId="2" fillId="0" borderId="1" xfId="2" applyFont="1" applyBorder="1" applyAlignment="1">
      <alignment horizontal="right" vertical="center"/>
    </xf>
    <xf numFmtId="3" fontId="2" fillId="0" borderId="1" xfId="2" applyNumberFormat="1" applyFont="1" applyBorder="1" applyAlignment="1">
      <alignment horizontal="center" vertical="center"/>
    </xf>
    <xf numFmtId="0" fontId="52" fillId="0" borderId="2" xfId="2" applyFont="1" applyBorder="1" applyAlignment="1">
      <alignment horizontal="center" vertical="center"/>
    </xf>
    <xf numFmtId="2" fontId="47" fillId="0" borderId="2" xfId="2" applyNumberFormat="1" applyFont="1" applyBorder="1" applyAlignment="1">
      <alignment horizontal="center" vertical="center"/>
    </xf>
    <xf numFmtId="0" fontId="33" fillId="0" borderId="16" xfId="2" applyFont="1" applyBorder="1" applyAlignment="1" applyProtection="1">
      <alignment horizontal="center" vertical="center"/>
      <protection locked="0"/>
    </xf>
    <xf numFmtId="0" fontId="14" fillId="0" borderId="8" xfId="2" applyFont="1" applyBorder="1" applyAlignment="1">
      <alignment horizontal="center" vertical="center" wrapText="1"/>
    </xf>
    <xf numFmtId="49" fontId="2" fillId="0" borderId="8" xfId="2" applyNumberFormat="1" applyFont="1" applyBorder="1" applyAlignment="1">
      <alignment horizontal="center" vertical="center"/>
    </xf>
    <xf numFmtId="0" fontId="14" fillId="0" borderId="8" xfId="2" applyFont="1" applyBorder="1" applyAlignment="1">
      <alignment horizontal="center" vertical="center"/>
    </xf>
    <xf numFmtId="164" fontId="14" fillId="0" borderId="8" xfId="2" applyNumberFormat="1" applyFont="1" applyBorder="1" applyAlignment="1">
      <alignment horizontal="center" vertical="center"/>
    </xf>
    <xf numFmtId="2" fontId="22" fillId="0" borderId="12" xfId="2" applyNumberFormat="1" applyFont="1" applyBorder="1" applyAlignment="1" applyProtection="1">
      <alignment horizontal="center" vertical="center"/>
      <protection hidden="1"/>
    </xf>
    <xf numFmtId="0" fontId="33" fillId="0" borderId="18" xfId="2" applyFont="1" applyBorder="1" applyAlignment="1" applyProtection="1">
      <alignment horizontal="center" vertical="center"/>
      <protection locked="0"/>
    </xf>
    <xf numFmtId="3" fontId="29" fillId="0" borderId="1" xfId="2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42" fillId="0" borderId="1" xfId="2" applyFont="1" applyBorder="1" applyAlignment="1" applyProtection="1">
      <alignment horizontal="center" vertical="center"/>
      <protection locked="0"/>
    </xf>
    <xf numFmtId="0" fontId="29" fillId="0" borderId="1" xfId="2" applyFont="1" applyBorder="1"/>
    <xf numFmtId="0" fontId="10" fillId="0" borderId="2" xfId="0" applyFont="1" applyBorder="1" applyAlignment="1">
      <alignment horizontal="center"/>
    </xf>
    <xf numFmtId="0" fontId="42" fillId="0" borderId="2" xfId="2" applyFont="1" applyBorder="1" applyAlignment="1" applyProtection="1">
      <alignment horizontal="center" vertical="center"/>
      <protection locked="0"/>
    </xf>
    <xf numFmtId="0" fontId="29" fillId="0" borderId="2" xfId="2" applyFont="1" applyBorder="1"/>
    <xf numFmtId="0" fontId="33" fillId="0" borderId="1" xfId="2" applyFont="1" applyBorder="1" applyAlignment="1" applyProtection="1">
      <alignment horizontal="center" vertical="center"/>
      <protection locked="0"/>
    </xf>
    <xf numFmtId="0" fontId="50" fillId="2" borderId="9" xfId="2" applyFont="1" applyFill="1" applyBorder="1" applyAlignment="1">
      <alignment horizontal="left" vertical="center"/>
    </xf>
    <xf numFmtId="0" fontId="51" fillId="2" borderId="9" xfId="2" applyFont="1" applyFill="1" applyBorder="1" applyAlignment="1">
      <alignment horizontal="center" vertical="center"/>
    </xf>
    <xf numFmtId="0" fontId="51" fillId="2" borderId="9" xfId="2" applyFont="1" applyFill="1" applyBorder="1" applyAlignment="1">
      <alignment horizontal="right" vertical="center"/>
    </xf>
    <xf numFmtId="0" fontId="42" fillId="2" borderId="9" xfId="2" applyFont="1" applyFill="1" applyBorder="1" applyAlignment="1" applyProtection="1">
      <alignment horizontal="center" vertical="center"/>
      <protection locked="0" hidden="1"/>
    </xf>
    <xf numFmtId="0" fontId="24" fillId="2" borderId="8" xfId="2" applyFont="1" applyFill="1" applyBorder="1" applyAlignment="1" applyProtection="1">
      <alignment horizontal="center" vertical="center"/>
      <protection locked="0"/>
    </xf>
    <xf numFmtId="3" fontId="10" fillId="0" borderId="1" xfId="2" applyNumberFormat="1" applyFont="1" applyBorder="1" applyAlignment="1">
      <alignment horizontal="center" vertical="center" wrapText="1"/>
    </xf>
    <xf numFmtId="0" fontId="10" fillId="0" borderId="1" xfId="0" applyFont="1" applyBorder="1"/>
    <xf numFmtId="0" fontId="4" fillId="0" borderId="1" xfId="2" applyFont="1" applyBorder="1" applyAlignment="1" applyProtection="1">
      <alignment horizontal="center" vertical="center"/>
      <protection locked="0"/>
    </xf>
    <xf numFmtId="0" fontId="10" fillId="0" borderId="1" xfId="2" applyFont="1" applyBorder="1"/>
    <xf numFmtId="3" fontId="10" fillId="0" borderId="9" xfId="2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/>
    </xf>
    <xf numFmtId="0" fontId="10" fillId="0" borderId="0" xfId="2" applyFont="1"/>
    <xf numFmtId="2" fontId="49" fillId="0" borderId="11" xfId="2" applyNumberFormat="1" applyFont="1" applyBorder="1" applyAlignment="1" applyProtection="1">
      <alignment horizontal="center" vertical="center"/>
      <protection hidden="1"/>
    </xf>
    <xf numFmtId="0" fontId="29" fillId="0" borderId="1" xfId="0" applyFont="1" applyBorder="1" applyAlignment="1">
      <alignment horizontal="center" vertical="center" wrapText="1"/>
    </xf>
    <xf numFmtId="3" fontId="10" fillId="0" borderId="2" xfId="2" applyNumberFormat="1" applyFont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center"/>
    </xf>
    <xf numFmtId="0" fontId="4" fillId="0" borderId="2" xfId="2" applyFont="1" applyBorder="1" applyAlignment="1" applyProtection="1">
      <alignment horizontal="center" vertical="center"/>
      <protection locked="0"/>
    </xf>
    <xf numFmtId="0" fontId="10" fillId="0" borderId="2" xfId="2" applyFont="1" applyBorder="1"/>
    <xf numFmtId="0" fontId="14" fillId="0" borderId="8" xfId="0" applyFont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wrapText="1"/>
    </xf>
    <xf numFmtId="0" fontId="29" fillId="0" borderId="8" xfId="2" applyFont="1" applyBorder="1" applyAlignment="1">
      <alignment horizontal="center" vertical="center" wrapText="1"/>
    </xf>
    <xf numFmtId="49" fontId="10" fillId="0" borderId="8" xfId="2" applyNumberFormat="1" applyFont="1" applyBorder="1" applyAlignment="1">
      <alignment horizontal="center" vertical="center"/>
    </xf>
    <xf numFmtId="0" fontId="29" fillId="0" borderId="8" xfId="2" applyFont="1" applyBorder="1" applyAlignment="1">
      <alignment horizontal="center" vertical="center"/>
    </xf>
    <xf numFmtId="0" fontId="42" fillId="0" borderId="17" xfId="2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>
      <alignment horizontal="center" vertical="center"/>
    </xf>
    <xf numFmtId="0" fontId="14" fillId="0" borderId="2" xfId="2" applyFont="1" applyBorder="1"/>
    <xf numFmtId="2" fontId="53" fillId="0" borderId="1" xfId="2" applyNumberFormat="1" applyFont="1" applyBorder="1" applyAlignment="1" applyProtection="1">
      <alignment horizontal="center" vertical="center"/>
      <protection hidden="1"/>
    </xf>
    <xf numFmtId="3" fontId="10" fillId="0" borderId="8" xfId="2" applyNumberFormat="1" applyFont="1" applyBorder="1" applyAlignment="1">
      <alignment horizontal="center" vertical="center" wrapText="1"/>
    </xf>
    <xf numFmtId="0" fontId="10" fillId="9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wrapText="1"/>
    </xf>
    <xf numFmtId="0" fontId="52" fillId="0" borderId="8" xfId="2" applyFont="1" applyBorder="1" applyAlignment="1">
      <alignment horizontal="center" vertical="center"/>
    </xf>
    <xf numFmtId="2" fontId="47" fillId="0" borderId="8" xfId="2" applyNumberFormat="1" applyFont="1" applyBorder="1" applyAlignment="1">
      <alignment horizontal="center" vertical="center"/>
    </xf>
    <xf numFmtId="0" fontId="29" fillId="0" borderId="17" xfId="2" applyFont="1" applyBorder="1"/>
    <xf numFmtId="0" fontId="10" fillId="0" borderId="17" xfId="2" applyFont="1" applyBorder="1"/>
    <xf numFmtId="2" fontId="10" fillId="0" borderId="1" xfId="2" applyNumberFormat="1" applyFont="1" applyBorder="1" applyAlignment="1">
      <alignment horizontal="center" vertical="center"/>
    </xf>
    <xf numFmtId="3" fontId="10" fillId="0" borderId="17" xfId="2" applyNumberFormat="1" applyFont="1" applyBorder="1" applyAlignment="1">
      <alignment horizontal="center" vertical="center" wrapText="1"/>
    </xf>
    <xf numFmtId="2" fontId="10" fillId="0" borderId="2" xfId="2" applyNumberFormat="1" applyFont="1" applyBorder="1" applyAlignment="1">
      <alignment horizontal="center" vertical="center"/>
    </xf>
    <xf numFmtId="0" fontId="4" fillId="0" borderId="16" xfId="2" applyFont="1" applyBorder="1" applyAlignment="1" applyProtection="1">
      <alignment horizontal="center" vertical="center"/>
      <protection locked="0"/>
    </xf>
    <xf numFmtId="0" fontId="29" fillId="0" borderId="2" xfId="0" applyFont="1" applyBorder="1" applyAlignment="1">
      <alignment horizontal="center" vertical="center" wrapText="1"/>
    </xf>
    <xf numFmtId="0" fontId="42" fillId="0" borderId="16" xfId="2" applyFont="1" applyBorder="1" applyAlignment="1" applyProtection="1">
      <alignment horizontal="center" vertical="center"/>
      <protection locked="0"/>
    </xf>
    <xf numFmtId="0" fontId="39" fillId="8" borderId="0" xfId="2" applyFont="1" applyFill="1" applyAlignment="1">
      <alignment horizontal="center" vertical="center"/>
    </xf>
    <xf numFmtId="0" fontId="14" fillId="8" borderId="0" xfId="2" applyFont="1" applyFill="1"/>
    <xf numFmtId="49" fontId="14" fillId="0" borderId="1" xfId="2" applyNumberFormat="1" applyFont="1" applyBorder="1" applyAlignment="1">
      <alignment horizontal="left" vertical="center" wrapText="1"/>
    </xf>
    <xf numFmtId="3" fontId="10" fillId="6" borderId="1" xfId="2" applyNumberFormat="1" applyFont="1" applyFill="1" applyBorder="1" applyAlignment="1" applyProtection="1">
      <alignment horizontal="center" vertical="center"/>
      <protection hidden="1"/>
    </xf>
    <xf numFmtId="3" fontId="2" fillId="6" borderId="1" xfId="2" applyNumberFormat="1" applyFont="1" applyFill="1" applyBorder="1" applyAlignment="1">
      <alignment horizontal="center" vertical="center"/>
    </xf>
    <xf numFmtId="0" fontId="14" fillId="8" borderId="9" xfId="2" applyFont="1" applyFill="1" applyBorder="1"/>
    <xf numFmtId="0" fontId="2" fillId="0" borderId="4" xfId="2" applyFont="1" applyBorder="1" applyAlignment="1">
      <alignment horizontal="center" vertical="center"/>
    </xf>
    <xf numFmtId="0" fontId="29" fillId="10" borderId="3" xfId="2" applyFont="1" applyFill="1" applyBorder="1" applyAlignment="1">
      <alignment horizontal="center" vertical="center" wrapText="1"/>
    </xf>
    <xf numFmtId="0" fontId="44" fillId="6" borderId="19" xfId="2" applyFont="1" applyFill="1" applyBorder="1" applyAlignment="1" applyProtection="1">
      <alignment horizontal="center" vertical="center"/>
      <protection locked="0"/>
    </xf>
    <xf numFmtId="0" fontId="47" fillId="0" borderId="13" xfId="2" applyFont="1" applyBorder="1" applyAlignment="1">
      <alignment horizontal="center" vertical="center" wrapText="1"/>
    </xf>
    <xf numFmtId="0" fontId="29" fillId="0" borderId="9" xfId="2" applyFont="1" applyBorder="1" applyAlignment="1">
      <alignment horizontal="center" vertical="center" wrapText="1"/>
    </xf>
    <xf numFmtId="0" fontId="35" fillId="10" borderId="3" xfId="2" applyFont="1" applyFill="1" applyBorder="1" applyAlignment="1">
      <alignment horizontal="center" vertical="center" wrapText="1"/>
    </xf>
    <xf numFmtId="49" fontId="5" fillId="10" borderId="3" xfId="2" applyNumberFormat="1" applyFont="1" applyFill="1" applyBorder="1" applyAlignment="1">
      <alignment horizontal="center" vertical="center"/>
    </xf>
    <xf numFmtId="0" fontId="35" fillId="10" borderId="3" xfId="2" applyFont="1" applyFill="1" applyBorder="1" applyAlignment="1">
      <alignment horizontal="center" vertical="center"/>
    </xf>
    <xf numFmtId="0" fontId="36" fillId="10" borderId="10" xfId="2" applyFont="1" applyFill="1" applyBorder="1" applyAlignment="1">
      <alignment horizontal="left" vertical="center"/>
    </xf>
    <xf numFmtId="0" fontId="47" fillId="0" borderId="0" xfId="0" applyFont="1" applyAlignment="1">
      <alignment horizontal="center"/>
    </xf>
    <xf numFmtId="0" fontId="29" fillId="0" borderId="17" xfId="2" applyFont="1" applyBorder="1" applyAlignment="1">
      <alignment horizontal="center" vertical="center"/>
    </xf>
    <xf numFmtId="2" fontId="49" fillId="0" borderId="14" xfId="2" applyNumberFormat="1" applyFont="1" applyBorder="1" applyAlignment="1" applyProtection="1">
      <alignment horizontal="center" vertical="center"/>
      <protection hidden="1"/>
    </xf>
    <xf numFmtId="0" fontId="29" fillId="10" borderId="3" xfId="2" applyFont="1" applyFill="1" applyBorder="1" applyAlignment="1">
      <alignment horizontal="center" vertical="center"/>
    </xf>
    <xf numFmtId="2" fontId="49" fillId="10" borderId="4" xfId="2" applyNumberFormat="1" applyFont="1" applyFill="1" applyBorder="1" applyAlignment="1" applyProtection="1">
      <alignment horizontal="center" vertical="center"/>
      <protection hidden="1"/>
    </xf>
    <xf numFmtId="0" fontId="29" fillId="0" borderId="5" xfId="2" applyFont="1" applyBorder="1" applyAlignment="1">
      <alignment horizontal="center" vertical="center" wrapText="1"/>
    </xf>
    <xf numFmtId="0" fontId="29" fillId="6" borderId="8" xfId="2" applyFont="1" applyFill="1" applyBorder="1" applyAlignment="1">
      <alignment horizontal="center" vertical="center" wrapText="1"/>
    </xf>
    <xf numFmtId="0" fontId="29" fillId="6" borderId="9" xfId="2" applyFont="1" applyFill="1" applyBorder="1" applyAlignment="1">
      <alignment horizontal="center" vertical="center" wrapText="1"/>
    </xf>
    <xf numFmtId="49" fontId="10" fillId="6" borderId="8" xfId="2" applyNumberFormat="1" applyFont="1" applyFill="1" applyBorder="1" applyAlignment="1">
      <alignment horizontal="center" vertical="center"/>
    </xf>
    <xf numFmtId="0" fontId="29" fillId="6" borderId="8" xfId="2" applyFont="1" applyFill="1" applyBorder="1" applyAlignment="1">
      <alignment horizontal="center" vertical="center"/>
    </xf>
    <xf numFmtId="2" fontId="49" fillId="6" borderId="12" xfId="2" applyNumberFormat="1" applyFont="1" applyFill="1" applyBorder="1" applyAlignment="1" applyProtection="1">
      <alignment horizontal="center" vertical="center"/>
      <protection hidden="1"/>
    </xf>
    <xf numFmtId="0" fontId="14" fillId="10" borderId="3" xfId="2" applyFont="1" applyFill="1" applyBorder="1" applyAlignment="1">
      <alignment horizontal="center" vertical="center" wrapText="1"/>
    </xf>
    <xf numFmtId="49" fontId="2" fillId="10" borderId="3" xfId="2" applyNumberFormat="1" applyFont="1" applyFill="1" applyBorder="1" applyAlignment="1">
      <alignment horizontal="center" vertical="center"/>
    </xf>
    <xf numFmtId="0" fontId="14" fillId="10" borderId="3" xfId="2" applyFont="1" applyFill="1" applyBorder="1" applyAlignment="1">
      <alignment horizontal="center" vertical="center"/>
    </xf>
    <xf numFmtId="164" fontId="14" fillId="10" borderId="3" xfId="2" applyNumberFormat="1" applyFont="1" applyFill="1" applyBorder="1" applyAlignment="1">
      <alignment horizontal="center" vertical="center"/>
    </xf>
    <xf numFmtId="0" fontId="33" fillId="6" borderId="18" xfId="2" applyFont="1" applyFill="1" applyBorder="1" applyAlignment="1" applyProtection="1">
      <alignment horizontal="center" vertical="center"/>
      <protection locked="0"/>
    </xf>
    <xf numFmtId="2" fontId="22" fillId="10" borderId="3" xfId="2" applyNumberFormat="1" applyFont="1" applyFill="1" applyBorder="1" applyAlignment="1" applyProtection="1">
      <alignment horizontal="center" vertical="center"/>
      <protection hidden="1"/>
    </xf>
    <xf numFmtId="0" fontId="33" fillId="10" borderId="3" xfId="2" applyFont="1" applyFill="1" applyBorder="1" applyAlignment="1" applyProtection="1">
      <alignment horizontal="center" vertical="center"/>
      <protection locked="0"/>
    </xf>
    <xf numFmtId="0" fontId="14" fillId="10" borderId="3" xfId="2" applyFont="1" applyFill="1" applyBorder="1"/>
    <xf numFmtId="0" fontId="36" fillId="10" borderId="3" xfId="2" applyFont="1" applyFill="1" applyBorder="1" applyAlignment="1">
      <alignment horizontal="left" vertical="center"/>
    </xf>
    <xf numFmtId="164" fontId="29" fillId="6" borderId="1" xfId="2" applyNumberFormat="1" applyFont="1" applyFill="1" applyBorder="1" applyAlignment="1">
      <alignment horizontal="center" vertical="center"/>
    </xf>
    <xf numFmtId="0" fontId="52" fillId="0" borderId="13" xfId="2" applyFont="1" applyBorder="1" applyAlignment="1">
      <alignment horizontal="center" vertical="center" wrapText="1"/>
    </xf>
    <xf numFmtId="0" fontId="52" fillId="6" borderId="6" xfId="2" applyFont="1" applyFill="1" applyBorder="1" applyAlignment="1">
      <alignment horizontal="center" vertical="center" wrapText="1"/>
    </xf>
    <xf numFmtId="0" fontId="52" fillId="6" borderId="4" xfId="2" applyFont="1" applyFill="1" applyBorder="1" applyAlignment="1">
      <alignment horizontal="center" vertical="center" wrapText="1"/>
    </xf>
    <xf numFmtId="0" fontId="52" fillId="0" borderId="9" xfId="2" applyFont="1" applyBorder="1" applyAlignment="1">
      <alignment horizontal="center" vertical="center" wrapText="1"/>
    </xf>
    <xf numFmtId="164" fontId="52" fillId="0" borderId="1" xfId="2" applyNumberFormat="1" applyFont="1" applyBorder="1" applyAlignment="1">
      <alignment horizontal="center" vertical="center"/>
    </xf>
    <xf numFmtId="0" fontId="52" fillId="6" borderId="8" xfId="2" applyFont="1" applyFill="1" applyBorder="1" applyAlignment="1">
      <alignment horizontal="center" vertical="center"/>
    </xf>
    <xf numFmtId="0" fontId="52" fillId="6" borderId="1" xfId="2" applyFont="1" applyFill="1" applyBorder="1" applyAlignment="1">
      <alignment horizontal="center" vertical="center"/>
    </xf>
    <xf numFmtId="49" fontId="2" fillId="7" borderId="1" xfId="2" applyNumberFormat="1" applyFont="1" applyFill="1" applyBorder="1" applyAlignment="1">
      <alignment horizontal="center" vertical="center" wrapText="1"/>
    </xf>
    <xf numFmtId="0" fontId="29" fillId="8" borderId="9" xfId="2" applyFont="1" applyFill="1" applyBorder="1" applyAlignment="1">
      <alignment horizontal="center" vertical="center" wrapText="1"/>
    </xf>
    <xf numFmtId="0" fontId="52" fillId="8" borderId="9" xfId="2" applyFont="1" applyFill="1" applyBorder="1" applyAlignment="1">
      <alignment horizontal="center" vertical="center"/>
    </xf>
    <xf numFmtId="0" fontId="47" fillId="8" borderId="1" xfId="2" applyFont="1" applyFill="1" applyBorder="1" applyAlignment="1">
      <alignment horizontal="center" vertical="center" wrapText="1"/>
    </xf>
    <xf numFmtId="49" fontId="10" fillId="8" borderId="1" xfId="2" applyNumberFormat="1" applyFont="1" applyFill="1" applyBorder="1" applyAlignment="1">
      <alignment horizontal="center" vertical="center"/>
    </xf>
    <xf numFmtId="0" fontId="29" fillId="8" borderId="1" xfId="2" applyFont="1" applyFill="1" applyBorder="1" applyAlignment="1">
      <alignment horizontal="center" vertical="center" wrapText="1"/>
    </xf>
    <xf numFmtId="0" fontId="29" fillId="8" borderId="1" xfId="2" applyFont="1" applyFill="1" applyBorder="1" applyAlignment="1">
      <alignment horizontal="center" vertical="center"/>
    </xf>
    <xf numFmtId="0" fontId="42" fillId="10" borderId="15" xfId="2" applyFont="1" applyFill="1" applyBorder="1" applyAlignment="1" applyProtection="1">
      <alignment horizontal="center" vertical="center"/>
      <protection locked="0"/>
    </xf>
    <xf numFmtId="0" fontId="29" fillId="10" borderId="0" xfId="2" applyFont="1" applyFill="1"/>
    <xf numFmtId="0" fontId="0" fillId="0" borderId="20" xfId="0" applyBorder="1" applyAlignment="1">
      <alignment wrapText="1"/>
    </xf>
    <xf numFmtId="14" fontId="29" fillId="0" borderId="1" xfId="2" applyNumberFormat="1" applyFont="1" applyBorder="1" applyAlignment="1">
      <alignment horizontal="center" vertical="center" wrapText="1"/>
    </xf>
    <xf numFmtId="14" fontId="14" fillId="0" borderId="1" xfId="2" applyNumberFormat="1" applyFont="1" applyBorder="1" applyAlignment="1">
      <alignment horizontal="left" vertical="center" wrapText="1"/>
    </xf>
    <xf numFmtId="17" fontId="47" fillId="0" borderId="3" xfId="2" applyNumberFormat="1" applyFont="1" applyBorder="1" applyAlignment="1">
      <alignment horizontal="center" vertical="center" wrapText="1"/>
    </xf>
    <xf numFmtId="17" fontId="14" fillId="0" borderId="1" xfId="2" applyNumberFormat="1" applyFont="1" applyBorder="1" applyAlignment="1">
      <alignment horizontal="left" vertical="center" wrapText="1"/>
    </xf>
    <xf numFmtId="3" fontId="10" fillId="0" borderId="1" xfId="2" applyNumberFormat="1" applyFont="1" applyBorder="1" applyAlignment="1">
      <alignment horizontal="center" vertical="center"/>
    </xf>
    <xf numFmtId="0" fontId="63" fillId="5" borderId="15" xfId="2" applyFont="1" applyFill="1" applyBorder="1" applyAlignment="1" applyProtection="1">
      <alignment horizontal="center" vertical="center"/>
      <protection locked="0"/>
    </xf>
    <xf numFmtId="0" fontId="62" fillId="0" borderId="0" xfId="2" applyFont="1"/>
    <xf numFmtId="0" fontId="63" fillId="0" borderId="15" xfId="2" applyFont="1" applyBorder="1" applyAlignment="1" applyProtection="1">
      <alignment horizontal="center" vertical="center"/>
      <protection locked="0"/>
    </xf>
    <xf numFmtId="49" fontId="52" fillId="0" borderId="1" xfId="2" applyNumberFormat="1" applyFont="1" applyBorder="1" applyAlignment="1">
      <alignment horizontal="center" vertical="center" wrapText="1"/>
    </xf>
    <xf numFmtId="0" fontId="52" fillId="0" borderId="1" xfId="2" applyFont="1" applyBorder="1" applyAlignment="1">
      <alignment horizontal="center" vertical="center" wrapText="1"/>
    </xf>
    <xf numFmtId="49" fontId="52" fillId="0" borderId="1" xfId="2" applyNumberFormat="1" applyFont="1" applyBorder="1" applyAlignment="1">
      <alignment horizontal="center" vertical="center"/>
    </xf>
    <xf numFmtId="2" fontId="42" fillId="0" borderId="1" xfId="2" applyNumberFormat="1" applyFont="1" applyBorder="1" applyAlignment="1" applyProtection="1">
      <alignment horizontal="center" vertical="center"/>
      <protection hidden="1"/>
    </xf>
    <xf numFmtId="14" fontId="52" fillId="0" borderId="1" xfId="2" applyNumberFormat="1" applyFont="1" applyBorder="1" applyAlignment="1">
      <alignment horizontal="center" vertical="center" wrapText="1"/>
    </xf>
    <xf numFmtId="0" fontId="52" fillId="5" borderId="1" xfId="2" applyFont="1" applyFill="1" applyBorder="1" applyAlignment="1">
      <alignment horizontal="center" vertical="center" wrapText="1"/>
    </xf>
    <xf numFmtId="0" fontId="64" fillId="0" borderId="0" xfId="2" applyFont="1"/>
    <xf numFmtId="0" fontId="67" fillId="0" borderId="0" xfId="2" applyFont="1"/>
    <xf numFmtId="0" fontId="65" fillId="0" borderId="0" xfId="0" applyFont="1"/>
    <xf numFmtId="0" fontId="64" fillId="8" borderId="0" xfId="2" applyFont="1" applyFill="1"/>
    <xf numFmtId="0" fontId="66" fillId="0" borderId="0" xfId="2" applyFont="1" applyAlignment="1">
      <alignment horizontal="center" vertical="center"/>
    </xf>
    <xf numFmtId="0" fontId="68" fillId="0" borderId="0" xfId="2" applyFont="1"/>
    <xf numFmtId="0" fontId="69" fillId="0" borderId="1" xfId="2" applyFont="1" applyBorder="1" applyAlignment="1">
      <alignment horizontal="left" vertical="center" wrapText="1"/>
    </xf>
    <xf numFmtId="49" fontId="70" fillId="0" borderId="1" xfId="2" applyNumberFormat="1" applyFont="1" applyBorder="1" applyAlignment="1">
      <alignment horizontal="center" vertical="center"/>
    </xf>
    <xf numFmtId="0" fontId="69" fillId="0" borderId="1" xfId="2" applyFont="1" applyBorder="1" applyAlignment="1">
      <alignment horizontal="center" vertical="center" wrapText="1"/>
    </xf>
    <xf numFmtId="0" fontId="69" fillId="0" borderId="1" xfId="2" applyFont="1" applyBorder="1" applyAlignment="1">
      <alignment horizontal="center" vertical="center"/>
    </xf>
    <xf numFmtId="164" fontId="69" fillId="0" borderId="1" xfId="2" applyNumberFormat="1" applyFont="1" applyBorder="1" applyAlignment="1">
      <alignment horizontal="center" vertical="center"/>
    </xf>
    <xf numFmtId="2" fontId="71" fillId="0" borderId="1" xfId="2" applyNumberFormat="1" applyFont="1" applyBorder="1" applyAlignment="1">
      <alignment horizontal="right" vertical="center"/>
    </xf>
    <xf numFmtId="0" fontId="72" fillId="0" borderId="10" xfId="2" applyFont="1" applyBorder="1" applyAlignment="1">
      <alignment horizontal="right" vertical="center"/>
    </xf>
    <xf numFmtId="0" fontId="73" fillId="0" borderId="0" xfId="2" applyFont="1"/>
    <xf numFmtId="0" fontId="74" fillId="0" borderId="1" xfId="2" applyFont="1" applyBorder="1" applyAlignment="1">
      <alignment horizontal="center" vertical="center" wrapText="1"/>
    </xf>
    <xf numFmtId="0" fontId="74" fillId="0" borderId="1" xfId="2" applyFont="1" applyBorder="1" applyAlignment="1">
      <alignment horizontal="center" vertical="center"/>
    </xf>
    <xf numFmtId="0" fontId="75" fillId="6" borderId="15" xfId="2" applyFont="1" applyFill="1" applyBorder="1" applyAlignment="1" applyProtection="1">
      <alignment horizontal="center" vertical="center"/>
      <protection locked="0"/>
    </xf>
    <xf numFmtId="0" fontId="74" fillId="0" borderId="0" xfId="2" applyFont="1"/>
    <xf numFmtId="0" fontId="74" fillId="6" borderId="1" xfId="2" applyFont="1" applyFill="1" applyBorder="1" applyAlignment="1">
      <alignment horizontal="left" vertical="center" wrapText="1"/>
    </xf>
    <xf numFmtId="0" fontId="74" fillId="6" borderId="1" xfId="2" applyFont="1" applyFill="1" applyBorder="1" applyAlignment="1">
      <alignment horizontal="center" vertical="center" wrapText="1"/>
    </xf>
    <xf numFmtId="0" fontId="74" fillId="6" borderId="1" xfId="2" applyFont="1" applyFill="1" applyBorder="1" applyAlignment="1">
      <alignment horizontal="center" vertical="center"/>
    </xf>
    <xf numFmtId="164" fontId="74" fillId="6" borderId="1" xfId="2" applyNumberFormat="1" applyFont="1" applyFill="1" applyBorder="1" applyAlignment="1">
      <alignment horizontal="center" vertical="center"/>
    </xf>
    <xf numFmtId="0" fontId="76" fillId="0" borderId="0" xfId="2" applyFont="1"/>
    <xf numFmtId="164" fontId="74" fillId="0" borderId="1" xfId="2" applyNumberFormat="1" applyFont="1" applyBorder="1" applyAlignment="1">
      <alignment horizontal="center" vertical="center"/>
    </xf>
    <xf numFmtId="0" fontId="75" fillId="0" borderId="15" xfId="2" applyFont="1" applyBorder="1" applyAlignment="1" applyProtection="1">
      <alignment horizontal="center" vertical="center"/>
      <protection locked="0"/>
    </xf>
    <xf numFmtId="0" fontId="74" fillId="7" borderId="1" xfId="2" applyFont="1" applyFill="1" applyBorder="1" applyAlignment="1">
      <alignment horizontal="center" vertical="center" wrapText="1"/>
    </xf>
    <xf numFmtId="0" fontId="74" fillId="7" borderId="1" xfId="2" applyFont="1" applyFill="1" applyBorder="1" applyAlignment="1">
      <alignment horizontal="center" vertical="center"/>
    </xf>
    <xf numFmtId="164" fontId="74" fillId="7" borderId="1" xfId="2" applyNumberFormat="1" applyFont="1" applyFill="1" applyBorder="1" applyAlignment="1">
      <alignment horizontal="center" vertical="center"/>
    </xf>
    <xf numFmtId="0" fontId="76" fillId="7" borderId="0" xfId="2" applyFont="1" applyFill="1"/>
    <xf numFmtId="0" fontId="75" fillId="5" borderId="15" xfId="2" applyFont="1" applyFill="1" applyBorder="1" applyAlignment="1" applyProtection="1">
      <alignment horizontal="center" vertical="center"/>
      <protection locked="0"/>
    </xf>
    <xf numFmtId="14" fontId="74" fillId="0" borderId="1" xfId="2" applyNumberFormat="1" applyFont="1" applyBorder="1" applyAlignment="1">
      <alignment horizontal="left" vertical="center" wrapText="1"/>
    </xf>
    <xf numFmtId="0" fontId="74" fillId="0" borderId="1" xfId="2" applyFont="1" applyBorder="1" applyAlignment="1">
      <alignment horizontal="left" vertical="center" wrapText="1"/>
    </xf>
    <xf numFmtId="0" fontId="77" fillId="0" borderId="1" xfId="2" applyFont="1" applyBorder="1" applyAlignment="1">
      <alignment horizontal="center" vertical="center" wrapText="1"/>
    </xf>
    <xf numFmtId="0" fontId="77" fillId="0" borderId="1" xfId="2" applyFont="1" applyBorder="1" applyAlignment="1">
      <alignment horizontal="center" vertical="center"/>
    </xf>
    <xf numFmtId="0" fontId="78" fillId="5" borderId="15" xfId="2" applyFont="1" applyFill="1" applyBorder="1" applyAlignment="1" applyProtection="1">
      <alignment horizontal="center" vertical="center"/>
      <protection locked="0"/>
    </xf>
    <xf numFmtId="0" fontId="77" fillId="0" borderId="0" xfId="2" applyFont="1"/>
    <xf numFmtId="49" fontId="47" fillId="0" borderId="3" xfId="2" applyNumberFormat="1" applyFont="1" applyBorder="1" applyAlignment="1">
      <alignment horizontal="center" vertical="center" wrapText="1"/>
    </xf>
    <xf numFmtId="0" fontId="14" fillId="0" borderId="0" xfId="0" applyFont="1"/>
    <xf numFmtId="49" fontId="29" fillId="0" borderId="1" xfId="2" applyNumberFormat="1" applyFont="1" applyBorder="1" applyAlignment="1">
      <alignment horizontal="center" vertical="center" wrapText="1"/>
    </xf>
    <xf numFmtId="0" fontId="77" fillId="0" borderId="1" xfId="2" applyFont="1" applyBorder="1" applyAlignment="1">
      <alignment horizontal="left" vertical="center" wrapText="1"/>
    </xf>
    <xf numFmtId="49" fontId="79" fillId="0" borderId="1" xfId="2" applyNumberFormat="1" applyFont="1" applyBorder="1" applyAlignment="1">
      <alignment horizontal="center" vertical="center"/>
    </xf>
    <xf numFmtId="164" fontId="77" fillId="0" borderId="1" xfId="2" applyNumberFormat="1" applyFont="1" applyBorder="1" applyAlignment="1">
      <alignment horizontal="center" vertical="center"/>
    </xf>
    <xf numFmtId="2" fontId="80" fillId="0" borderId="1" xfId="2" applyNumberFormat="1" applyFont="1" applyBorder="1" applyAlignment="1">
      <alignment horizontal="right" vertical="center"/>
    </xf>
    <xf numFmtId="0" fontId="81" fillId="0" borderId="10" xfId="2" applyFont="1" applyBorder="1" applyAlignment="1">
      <alignment horizontal="right" vertical="center"/>
    </xf>
    <xf numFmtId="0" fontId="82" fillId="0" borderId="0" xfId="2" applyFont="1"/>
    <xf numFmtId="0" fontId="77" fillId="6" borderId="1" xfId="2" applyFont="1" applyFill="1" applyBorder="1" applyAlignment="1">
      <alignment horizontal="center" vertical="center"/>
    </xf>
    <xf numFmtId="0" fontId="78" fillId="0" borderId="15" xfId="2" applyFont="1" applyBorder="1" applyAlignment="1" applyProtection="1">
      <alignment horizontal="center" vertical="center"/>
      <protection locked="0"/>
    </xf>
    <xf numFmtId="0" fontId="77" fillId="7" borderId="1" xfId="2" applyFont="1" applyFill="1" applyBorder="1" applyAlignment="1">
      <alignment horizontal="left" vertical="center" wrapText="1"/>
    </xf>
    <xf numFmtId="49" fontId="79" fillId="7" borderId="1" xfId="2" applyNumberFormat="1" applyFont="1" applyFill="1" applyBorder="1" applyAlignment="1">
      <alignment horizontal="center" vertical="center"/>
    </xf>
    <xf numFmtId="0" fontId="77" fillId="7" borderId="1" xfId="2" applyFont="1" applyFill="1" applyBorder="1" applyAlignment="1">
      <alignment horizontal="center" vertical="center" wrapText="1"/>
    </xf>
    <xf numFmtId="0" fontId="77" fillId="7" borderId="1" xfId="2" applyFont="1" applyFill="1" applyBorder="1" applyAlignment="1">
      <alignment horizontal="center" vertical="center"/>
    </xf>
    <xf numFmtId="164" fontId="77" fillId="7" borderId="1" xfId="2" applyNumberFormat="1" applyFont="1" applyFill="1" applyBorder="1" applyAlignment="1">
      <alignment horizontal="center" vertical="center"/>
    </xf>
    <xf numFmtId="2" fontId="80" fillId="7" borderId="1" xfId="2" applyNumberFormat="1" applyFont="1" applyFill="1" applyBorder="1" applyAlignment="1">
      <alignment horizontal="right" vertical="center"/>
    </xf>
    <xf numFmtId="0" fontId="81" fillId="7" borderId="10" xfId="2" applyFont="1" applyFill="1" applyBorder="1" applyAlignment="1">
      <alignment horizontal="right" vertical="center"/>
    </xf>
    <xf numFmtId="0" fontId="82" fillId="7" borderId="0" xfId="2" applyFont="1" applyFill="1"/>
    <xf numFmtId="0" fontId="78" fillId="5" borderId="15" xfId="2" applyNumberFormat="1" applyFont="1" applyFill="1" applyBorder="1" applyAlignment="1" applyProtection="1">
      <alignment horizontal="center" vertical="center"/>
      <protection locked="0"/>
    </xf>
    <xf numFmtId="0" fontId="77" fillId="0" borderId="0" xfId="2" applyFont="1" applyAlignment="1"/>
    <xf numFmtId="0" fontId="60" fillId="8" borderId="0" xfId="2" applyFont="1" applyFill="1" applyAlignment="1" applyProtection="1">
      <alignment horizontal="center" vertical="center" wrapText="1"/>
      <protection hidden="1"/>
    </xf>
    <xf numFmtId="0" fontId="78" fillId="0" borderId="15" xfId="2" applyNumberFormat="1" applyFont="1" applyBorder="1" applyAlignment="1" applyProtection="1">
      <alignment horizontal="center" vertical="center"/>
      <protection locked="0"/>
    </xf>
    <xf numFmtId="0" fontId="84" fillId="0" borderId="1" xfId="2" applyFont="1" applyBorder="1" applyAlignment="1">
      <alignment horizontal="center" vertical="center" wrapText="1"/>
    </xf>
    <xf numFmtId="49" fontId="85" fillId="0" borderId="1" xfId="2" applyNumberFormat="1" applyFont="1" applyBorder="1" applyAlignment="1">
      <alignment horizontal="center" vertical="center"/>
    </xf>
    <xf numFmtId="0" fontId="86" fillId="0" borderId="1" xfId="2" applyFont="1" applyBorder="1" applyAlignment="1">
      <alignment horizontal="left" vertical="center" wrapText="1"/>
    </xf>
    <xf numFmtId="49" fontId="87" fillId="0" borderId="1" xfId="2" applyNumberFormat="1" applyFont="1" applyBorder="1" applyAlignment="1">
      <alignment horizontal="center" vertical="center"/>
    </xf>
    <xf numFmtId="0" fontId="86" fillId="0" borderId="1" xfId="2" applyFont="1" applyBorder="1" applyAlignment="1">
      <alignment horizontal="center" vertical="center" wrapText="1"/>
    </xf>
    <xf numFmtId="0" fontId="86" fillId="0" borderId="1" xfId="2" applyFont="1" applyBorder="1" applyAlignment="1">
      <alignment horizontal="center" vertical="center"/>
    </xf>
    <xf numFmtId="164" fontId="86" fillId="0" borderId="1" xfId="2" applyNumberFormat="1" applyFont="1" applyBorder="1" applyAlignment="1">
      <alignment horizontal="center" vertical="center"/>
    </xf>
    <xf numFmtId="0" fontId="89" fillId="0" borderId="0" xfId="2" applyFont="1" applyAlignment="1"/>
    <xf numFmtId="0" fontId="90" fillId="0" borderId="15" xfId="2" applyNumberFormat="1" applyFont="1" applyBorder="1" applyAlignment="1" applyProtection="1">
      <alignment horizontal="center" vertical="center"/>
      <protection locked="0"/>
    </xf>
    <xf numFmtId="0" fontId="86" fillId="0" borderId="0" xfId="2" applyFont="1" applyAlignment="1"/>
    <xf numFmtId="0" fontId="84" fillId="8" borderId="1" xfId="2" applyFont="1" applyFill="1" applyBorder="1" applyAlignment="1" applyProtection="1">
      <alignment horizontal="center" vertical="center" wrapText="1"/>
      <protection hidden="1"/>
    </xf>
    <xf numFmtId="49" fontId="87" fillId="7" borderId="1" xfId="2" applyNumberFormat="1" applyFont="1" applyFill="1" applyBorder="1" applyAlignment="1">
      <alignment horizontal="center" vertical="center"/>
    </xf>
    <xf numFmtId="0" fontId="86" fillId="7" borderId="1" xfId="2" applyFont="1" applyFill="1" applyBorder="1" applyAlignment="1">
      <alignment horizontal="center" vertical="center" wrapText="1"/>
    </xf>
    <xf numFmtId="0" fontId="86" fillId="7" borderId="1" xfId="2" applyFont="1" applyFill="1" applyBorder="1" applyAlignment="1">
      <alignment horizontal="center" vertical="center"/>
    </xf>
    <xf numFmtId="164" fontId="86" fillId="7" borderId="1" xfId="2" applyNumberFormat="1" applyFont="1" applyFill="1" applyBorder="1" applyAlignment="1">
      <alignment horizontal="center" vertical="center"/>
    </xf>
    <xf numFmtId="0" fontId="88" fillId="7" borderId="10" xfId="2" applyFont="1" applyFill="1" applyBorder="1" applyAlignment="1">
      <alignment horizontal="right" vertical="center"/>
    </xf>
    <xf numFmtId="0" fontId="89" fillId="7" borderId="0" xfId="2" applyFont="1" applyFill="1" applyAlignment="1"/>
    <xf numFmtId="49" fontId="91" fillId="0" borderId="1" xfId="2" applyNumberFormat="1" applyFont="1" applyBorder="1" applyAlignment="1">
      <alignment horizontal="center" vertical="center" wrapText="1"/>
    </xf>
    <xf numFmtId="0" fontId="90" fillId="6" borderId="15" xfId="2" applyNumberFormat="1" applyFont="1" applyFill="1" applyBorder="1" applyAlignment="1" applyProtection="1">
      <alignment horizontal="center" vertical="center"/>
      <protection locked="0"/>
    </xf>
    <xf numFmtId="0" fontId="82" fillId="0" borderId="0" xfId="2" applyFont="1" applyAlignment="1"/>
    <xf numFmtId="0" fontId="82" fillId="7" borderId="0" xfId="2" applyFont="1" applyFill="1" applyAlignment="1"/>
    <xf numFmtId="0" fontId="78" fillId="6" borderId="15" xfId="2" applyNumberFormat="1" applyFont="1" applyFill="1" applyBorder="1" applyAlignment="1" applyProtection="1">
      <alignment horizontal="center" vertical="center"/>
      <protection locked="0"/>
    </xf>
    <xf numFmtId="0" fontId="92" fillId="0" borderId="1" xfId="2" applyFont="1" applyBorder="1" applyAlignment="1">
      <alignment horizontal="center" vertical="center" wrapText="1"/>
    </xf>
    <xf numFmtId="0" fontId="92" fillId="0" borderId="1" xfId="2" applyFont="1" applyBorder="1" applyAlignment="1">
      <alignment horizontal="center" vertical="center"/>
    </xf>
    <xf numFmtId="0" fontId="93" fillId="6" borderId="15" xfId="2" applyNumberFormat="1" applyFont="1" applyFill="1" applyBorder="1" applyAlignment="1" applyProtection="1">
      <alignment horizontal="center" vertical="center"/>
      <protection locked="0"/>
    </xf>
    <xf numFmtId="0" fontId="92" fillId="0" borderId="0" xfId="2" applyFont="1" applyAlignment="1"/>
    <xf numFmtId="0" fontId="93" fillId="5" borderId="15" xfId="2" applyNumberFormat="1" applyFont="1" applyFill="1" applyBorder="1" applyAlignment="1" applyProtection="1">
      <alignment horizontal="center" vertical="center"/>
      <protection locked="0"/>
    </xf>
    <xf numFmtId="0" fontId="84" fillId="5" borderId="1" xfId="2" applyFont="1" applyFill="1" applyBorder="1" applyAlignment="1">
      <alignment horizontal="center" vertical="center" wrapText="1"/>
    </xf>
    <xf numFmtId="0" fontId="84" fillId="0" borderId="1" xfId="2" applyFont="1" applyBorder="1" applyAlignment="1">
      <alignment horizontal="center" vertical="center"/>
    </xf>
    <xf numFmtId="0" fontId="92" fillId="0" borderId="1" xfId="2" applyFont="1" applyBorder="1" applyAlignment="1">
      <alignment horizontal="left" vertical="center" wrapText="1"/>
    </xf>
    <xf numFmtId="164" fontId="92" fillId="0" borderId="1" xfId="2" applyNumberFormat="1" applyFont="1" applyBorder="1" applyAlignment="1">
      <alignment horizontal="center" vertical="center"/>
    </xf>
    <xf numFmtId="2" fontId="94" fillId="0" borderId="1" xfId="2" applyNumberFormat="1" applyFont="1" applyBorder="1" applyAlignment="1">
      <alignment horizontal="right" vertical="center"/>
    </xf>
    <xf numFmtId="0" fontId="95" fillId="0" borderId="10" xfId="2" applyFont="1" applyBorder="1" applyAlignment="1">
      <alignment horizontal="right" vertical="center"/>
    </xf>
    <xf numFmtId="0" fontId="96" fillId="0" borderId="0" xfId="2" applyFont="1" applyAlignment="1"/>
    <xf numFmtId="0" fontId="14" fillId="0" borderId="4" xfId="2" applyFont="1" applyBorder="1" applyAlignment="1">
      <alignment horizontal="left" vertical="center" wrapText="1"/>
    </xf>
    <xf numFmtId="0" fontId="97" fillId="0" borderId="1" xfId="2" applyFont="1" applyBorder="1" applyAlignment="1">
      <alignment horizontal="center" vertical="center" wrapText="1"/>
    </xf>
    <xf numFmtId="0" fontId="97" fillId="0" borderId="1" xfId="2" applyFont="1" applyBorder="1" applyAlignment="1">
      <alignment horizontal="center" vertical="center"/>
    </xf>
    <xf numFmtId="0" fontId="98" fillId="0" borderId="15" xfId="2" applyNumberFormat="1" applyFont="1" applyBorder="1" applyAlignment="1" applyProtection="1">
      <alignment horizontal="center" vertical="center"/>
      <protection locked="0"/>
    </xf>
    <xf numFmtId="0" fontId="97" fillId="0" borderId="0" xfId="2" applyFont="1" applyAlignment="1"/>
    <xf numFmtId="0" fontId="97" fillId="0" borderId="1" xfId="0" applyFont="1" applyBorder="1" applyAlignment="1" applyProtection="1">
      <alignment horizontal="center" vertical="center"/>
      <protection hidden="1"/>
    </xf>
    <xf numFmtId="0" fontId="98" fillId="0" borderId="15" xfId="0" applyNumberFormat="1" applyFont="1" applyBorder="1" applyAlignment="1" applyProtection="1">
      <alignment horizontal="center" vertical="center"/>
      <protection locked="0"/>
    </xf>
    <xf numFmtId="0" fontId="97" fillId="0" borderId="0" xfId="0" applyFont="1" applyAlignment="1" applyProtection="1">
      <protection hidden="1"/>
    </xf>
    <xf numFmtId="0" fontId="97" fillId="0" borderId="0" xfId="0" applyFont="1" applyBorder="1" applyAlignment="1" applyProtection="1">
      <protection hidden="1"/>
    </xf>
    <xf numFmtId="2" fontId="77" fillId="0" borderId="1" xfId="2" applyNumberFormat="1" applyFont="1" applyBorder="1" applyAlignment="1">
      <alignment horizontal="center" vertical="center"/>
    </xf>
    <xf numFmtId="2" fontId="38" fillId="6" borderId="1" xfId="2" applyNumberFormat="1" applyFont="1" applyFill="1" applyBorder="1" applyAlignment="1">
      <alignment horizontal="right" vertical="center"/>
    </xf>
    <xf numFmtId="0" fontId="99" fillId="0" borderId="1" xfId="2" applyFont="1" applyBorder="1" applyAlignment="1">
      <alignment horizontal="center" vertical="center" wrapText="1"/>
    </xf>
    <xf numFmtId="0" fontId="99" fillId="0" borderId="1" xfId="2" applyFont="1" applyBorder="1" applyAlignment="1">
      <alignment horizontal="center" vertical="center"/>
    </xf>
    <xf numFmtId="0" fontId="100" fillId="6" borderId="15" xfId="2" applyNumberFormat="1" applyFont="1" applyFill="1" applyBorder="1" applyAlignment="1" applyProtection="1">
      <alignment horizontal="center" vertical="center"/>
      <protection locked="0"/>
    </xf>
    <xf numFmtId="0" fontId="99" fillId="0" borderId="0" xfId="2" applyFont="1" applyAlignment="1"/>
    <xf numFmtId="0" fontId="77" fillId="6" borderId="1" xfId="2" applyFont="1" applyFill="1" applyBorder="1" applyAlignment="1">
      <alignment horizontal="center" vertical="center" wrapText="1"/>
    </xf>
    <xf numFmtId="0" fontId="84" fillId="6" borderId="1" xfId="2" applyFont="1" applyFill="1" applyBorder="1" applyAlignment="1">
      <alignment horizontal="center" vertical="center" wrapText="1"/>
    </xf>
    <xf numFmtId="49" fontId="85" fillId="6" borderId="1" xfId="2" applyNumberFormat="1" applyFont="1" applyFill="1" applyBorder="1" applyAlignment="1">
      <alignment horizontal="center" vertical="center"/>
    </xf>
    <xf numFmtId="0" fontId="101" fillId="0" borderId="1" xfId="2" applyFont="1" applyBorder="1" applyAlignment="1">
      <alignment horizontal="left" vertical="center" wrapText="1"/>
    </xf>
    <xf numFmtId="49" fontId="102" fillId="0" borderId="1" xfId="2" applyNumberFormat="1" applyFont="1" applyBorder="1" applyAlignment="1">
      <alignment horizontal="center" vertical="center"/>
    </xf>
    <xf numFmtId="0" fontId="101" fillId="0" borderId="1" xfId="2" applyFont="1" applyBorder="1" applyAlignment="1">
      <alignment horizontal="center" vertical="center" wrapText="1"/>
    </xf>
    <xf numFmtId="0" fontId="101" fillId="0" borderId="1" xfId="2" applyFont="1" applyBorder="1" applyAlignment="1">
      <alignment horizontal="center" vertical="center"/>
    </xf>
    <xf numFmtId="164" fontId="101" fillId="0" borderId="1" xfId="2" applyNumberFormat="1" applyFont="1" applyBorder="1" applyAlignment="1">
      <alignment horizontal="center" vertical="center"/>
    </xf>
    <xf numFmtId="0" fontId="103" fillId="0" borderId="10" xfId="2" applyFont="1" applyBorder="1" applyAlignment="1">
      <alignment horizontal="right" vertical="center"/>
    </xf>
    <xf numFmtId="0" fontId="104" fillId="0" borderId="0" xfId="2" applyFont="1" applyAlignment="1"/>
    <xf numFmtId="0" fontId="105" fillId="0" borderId="15" xfId="2" applyNumberFormat="1" applyFont="1" applyBorder="1" applyAlignment="1" applyProtection="1">
      <alignment horizontal="center" vertical="center"/>
      <protection locked="0"/>
    </xf>
    <xf numFmtId="0" fontId="101" fillId="0" borderId="0" xfId="2" applyFont="1" applyAlignment="1"/>
    <xf numFmtId="0" fontId="106" fillId="0" borderId="10" xfId="2" applyFont="1" applyBorder="1" applyAlignment="1">
      <alignment horizontal="right" vertical="center"/>
    </xf>
    <xf numFmtId="0" fontId="101" fillId="0" borderId="0" xfId="2" applyFont="1" applyBorder="1" applyAlignment="1"/>
    <xf numFmtId="49" fontId="101" fillId="0" borderId="0" xfId="2" applyNumberFormat="1" applyFont="1" applyBorder="1" applyAlignment="1"/>
    <xf numFmtId="0" fontId="77" fillId="8" borderId="1" xfId="2" applyFont="1" applyFill="1" applyBorder="1" applyAlignment="1" applyProtection="1">
      <alignment horizontal="center" vertical="center" wrapText="1"/>
      <protection hidden="1"/>
    </xf>
    <xf numFmtId="0" fontId="107" fillId="0" borderId="1" xfId="2" applyFont="1" applyBorder="1" applyAlignment="1">
      <alignment horizontal="center" vertical="center" wrapText="1"/>
    </xf>
    <xf numFmtId="0" fontId="107" fillId="0" borderId="1" xfId="2" applyFont="1" applyBorder="1" applyAlignment="1">
      <alignment horizontal="center" vertical="center"/>
    </xf>
    <xf numFmtId="0" fontId="108" fillId="0" borderId="15" xfId="2" applyNumberFormat="1" applyFont="1" applyBorder="1" applyAlignment="1" applyProtection="1">
      <alignment horizontal="center" vertical="center"/>
      <protection locked="0"/>
    </xf>
    <xf numFmtId="0" fontId="107" fillId="0" borderId="0" xfId="2" applyFont="1" applyAlignment="1"/>
    <xf numFmtId="0" fontId="77" fillId="0" borderId="1" xfId="0" applyFont="1" applyBorder="1" applyAlignment="1">
      <alignment horizontal="center" vertical="center" wrapText="1"/>
    </xf>
    <xf numFmtId="164" fontId="84" fillId="0" borderId="1" xfId="2" applyNumberFormat="1" applyFont="1" applyBorder="1" applyAlignment="1">
      <alignment horizontal="center" vertical="center"/>
    </xf>
    <xf numFmtId="2" fontId="81" fillId="0" borderId="10" xfId="2" applyNumberFormat="1" applyFont="1" applyBorder="1" applyAlignment="1">
      <alignment horizontal="right" vertical="center"/>
    </xf>
    <xf numFmtId="0" fontId="109" fillId="0" borderId="1" xfId="2" applyFont="1" applyBorder="1" applyAlignment="1">
      <alignment horizontal="center" vertical="center"/>
    </xf>
    <xf numFmtId="0" fontId="110" fillId="0" borderId="15" xfId="2" applyNumberFormat="1" applyFont="1" applyBorder="1" applyAlignment="1" applyProtection="1">
      <alignment horizontal="center" vertical="center"/>
      <protection locked="0"/>
    </xf>
    <xf numFmtId="0" fontId="109" fillId="0" borderId="0" xfId="2" applyFont="1" applyAlignment="1"/>
    <xf numFmtId="0" fontId="60" fillId="8" borderId="0" xfId="2" applyFont="1" applyFill="1" applyBorder="1" applyAlignment="1" applyProtection="1">
      <alignment horizontal="center" vertical="center" wrapText="1"/>
      <protection hidden="1"/>
    </xf>
    <xf numFmtId="0" fontId="60" fillId="8" borderId="0" xfId="2" applyFont="1" applyFill="1" applyAlignment="1" applyProtection="1">
      <alignment horizontal="center" vertical="center" wrapText="1"/>
      <protection hidden="1"/>
    </xf>
    <xf numFmtId="0" fontId="111" fillId="0" borderId="1" xfId="0" applyFont="1" applyBorder="1" applyAlignment="1">
      <alignment horizontal="center" vertical="center" wrapText="1"/>
    </xf>
    <xf numFmtId="0" fontId="111" fillId="0" borderId="1" xfId="2" applyFont="1" applyBorder="1" applyAlignment="1">
      <alignment horizontal="center" vertical="center"/>
    </xf>
    <xf numFmtId="0" fontId="112" fillId="6" borderId="15" xfId="2" applyNumberFormat="1" applyFont="1" applyFill="1" applyBorder="1" applyAlignment="1" applyProtection="1">
      <alignment horizontal="center" vertical="center"/>
      <protection locked="0"/>
    </xf>
    <xf numFmtId="0" fontId="111" fillId="0" borderId="0" xfId="2" applyFont="1" applyAlignment="1"/>
    <xf numFmtId="0" fontId="111" fillId="0" borderId="1" xfId="2" applyFont="1" applyBorder="1" applyAlignment="1">
      <alignment horizontal="center" vertical="center" wrapText="1"/>
    </xf>
    <xf numFmtId="165" fontId="52" fillId="0" borderId="17" xfId="2" applyNumberFormat="1" applyFont="1" applyBorder="1" applyAlignment="1">
      <alignment horizontal="center" vertical="center"/>
    </xf>
    <xf numFmtId="165" fontId="52" fillId="0" borderId="2" xfId="2" applyNumberFormat="1" applyFont="1" applyBorder="1" applyAlignment="1">
      <alignment horizontal="center" vertical="center"/>
    </xf>
    <xf numFmtId="0" fontId="30" fillId="17" borderId="22" xfId="2" applyFont="1" applyFill="1" applyBorder="1" applyAlignment="1">
      <alignment horizontal="left" vertical="center"/>
    </xf>
    <xf numFmtId="0" fontId="15" fillId="17" borderId="22" xfId="2" applyFont="1" applyFill="1" applyBorder="1" applyAlignment="1">
      <alignment horizontal="center" vertical="center"/>
    </xf>
    <xf numFmtId="0" fontId="15" fillId="17" borderId="22" xfId="2" applyFont="1" applyFill="1" applyBorder="1" applyAlignment="1">
      <alignment horizontal="right" vertical="center"/>
    </xf>
    <xf numFmtId="0" fontId="25" fillId="17" borderId="22" xfId="2" applyFont="1" applyFill="1" applyBorder="1" applyAlignment="1">
      <alignment horizontal="center" vertical="center"/>
    </xf>
    <xf numFmtId="0" fontId="24" fillId="17" borderId="22" xfId="2" applyFont="1" applyFill="1" applyBorder="1" applyAlignment="1">
      <alignment horizontal="center" vertical="center"/>
    </xf>
    <xf numFmtId="0" fontId="77" fillId="0" borderId="2" xfId="2" applyFont="1" applyBorder="1" applyAlignment="1"/>
    <xf numFmtId="0" fontId="77" fillId="0" borderId="17" xfId="2" applyFont="1" applyBorder="1" applyAlignment="1"/>
    <xf numFmtId="0" fontId="113" fillId="17" borderId="3" xfId="2" applyFont="1" applyFill="1" applyBorder="1" applyAlignment="1">
      <alignment horizontal="left" vertical="center"/>
    </xf>
    <xf numFmtId="0" fontId="114" fillId="17" borderId="3" xfId="2" applyFont="1" applyFill="1" applyBorder="1" applyAlignment="1">
      <alignment horizontal="center" vertical="center"/>
    </xf>
    <xf numFmtId="0" fontId="114" fillId="17" borderId="3" xfId="2" applyFont="1" applyFill="1" applyBorder="1" applyAlignment="1">
      <alignment horizontal="right" vertical="center"/>
    </xf>
    <xf numFmtId="0" fontId="116" fillId="17" borderId="3" xfId="2" applyFont="1" applyFill="1" applyBorder="1" applyAlignment="1">
      <alignment horizontal="center" vertical="center"/>
    </xf>
    <xf numFmtId="0" fontId="117" fillId="17" borderId="3" xfId="2" applyFont="1" applyFill="1" applyBorder="1" applyAlignment="1">
      <alignment horizontal="center" vertical="center"/>
    </xf>
    <xf numFmtId="0" fontId="118" fillId="17" borderId="3" xfId="2" applyFont="1" applyFill="1" applyBorder="1" applyAlignment="1">
      <alignment horizontal="left" vertical="center"/>
    </xf>
    <xf numFmtId="0" fontId="120" fillId="15" borderId="22" xfId="0" applyFont="1" applyFill="1" applyBorder="1" applyAlignment="1">
      <alignment horizontal="center" vertical="center" wrapText="1"/>
    </xf>
    <xf numFmtId="0" fontId="121" fillId="0" borderId="0" xfId="2" applyFont="1"/>
    <xf numFmtId="0" fontId="122" fillId="0" borderId="0" xfId="2" applyFont="1"/>
    <xf numFmtId="0" fontId="123" fillId="0" borderId="0" xfId="2" applyFont="1"/>
    <xf numFmtId="0" fontId="125" fillId="0" borderId="0" xfId="2" applyFont="1" applyAlignment="1">
      <alignment horizontal="center" vertical="center"/>
    </xf>
    <xf numFmtId="0" fontId="126" fillId="0" borderId="0" xfId="2" applyFont="1"/>
    <xf numFmtId="0" fontId="120" fillId="15" borderId="0" xfId="0" applyFont="1" applyFill="1" applyAlignment="1">
      <alignment horizontal="center" vertical="center" wrapText="1"/>
    </xf>
    <xf numFmtId="0" fontId="120" fillId="15" borderId="0" xfId="0" applyFont="1" applyFill="1" applyAlignment="1">
      <alignment horizontal="center" vertical="center"/>
    </xf>
    <xf numFmtId="49" fontId="120" fillId="15" borderId="0" xfId="0" applyNumberFormat="1" applyFont="1" applyFill="1" applyAlignment="1">
      <alignment horizontal="center" vertical="center" wrapText="1"/>
    </xf>
    <xf numFmtId="0" fontId="114" fillId="4" borderId="20" xfId="2" applyFont="1" applyFill="1" applyBorder="1" applyAlignment="1" applyProtection="1">
      <alignment horizontal="center" vertical="center"/>
      <protection locked="0"/>
    </xf>
    <xf numFmtId="0" fontId="116" fillId="13" borderId="0" xfId="2" applyFont="1" applyFill="1" applyAlignment="1">
      <alignment horizontal="center" vertical="center" wrapText="1"/>
    </xf>
    <xf numFmtId="0" fontId="122" fillId="0" borderId="0" xfId="2" applyFont="1" applyAlignment="1">
      <alignment horizontal="left" vertical="center"/>
    </xf>
    <xf numFmtId="0" fontId="120" fillId="15" borderId="20" xfId="0" applyFont="1" applyFill="1" applyBorder="1" applyAlignment="1">
      <alignment horizontal="center" vertical="center" wrapText="1"/>
    </xf>
    <xf numFmtId="0" fontId="120" fillId="15" borderId="20" xfId="0" applyFont="1" applyFill="1" applyBorder="1" applyAlignment="1">
      <alignment horizontal="center" vertical="center"/>
    </xf>
    <xf numFmtId="49" fontId="120" fillId="15" borderId="20" xfId="0" applyNumberFormat="1" applyFont="1" applyFill="1" applyBorder="1" applyAlignment="1">
      <alignment horizontal="center" vertical="center" wrapText="1"/>
    </xf>
    <xf numFmtId="0" fontId="121" fillId="0" borderId="0" xfId="0" applyFont="1" applyAlignment="1">
      <alignment wrapText="1"/>
    </xf>
    <xf numFmtId="0" fontId="126" fillId="0" borderId="0" xfId="2" applyFont="1" applyAlignment="1">
      <alignment horizontal="center" vertical="center"/>
    </xf>
    <xf numFmtId="0" fontId="127" fillId="0" borderId="0" xfId="2" applyFont="1"/>
    <xf numFmtId="4" fontId="127" fillId="0" borderId="0" xfId="2" applyNumberFormat="1" applyFont="1"/>
    <xf numFmtId="0" fontId="121" fillId="0" borderId="20" xfId="0" applyFont="1" applyBorder="1" applyAlignment="1">
      <alignment wrapText="1"/>
    </xf>
    <xf numFmtId="0" fontId="123" fillId="13" borderId="0" xfId="2" applyFont="1" applyFill="1"/>
    <xf numFmtId="0" fontId="135" fillId="12" borderId="0" xfId="2" applyFont="1" applyFill="1"/>
    <xf numFmtId="0" fontId="136" fillId="17" borderId="3" xfId="2" applyFont="1" applyFill="1" applyBorder="1" applyAlignment="1">
      <alignment horizontal="left" vertical="center"/>
    </xf>
    <xf numFmtId="0" fontId="118" fillId="17" borderId="3" xfId="2" applyFont="1" applyFill="1" applyBorder="1" applyAlignment="1">
      <alignment horizontal="center" vertical="center"/>
    </xf>
    <xf numFmtId="0" fontId="137" fillId="17" borderId="3" xfId="2" applyFont="1" applyFill="1" applyBorder="1" applyAlignment="1">
      <alignment horizontal="center" vertical="center"/>
    </xf>
    <xf numFmtId="0" fontId="118" fillId="17" borderId="3" xfId="2" applyFont="1" applyFill="1" applyBorder="1" applyAlignment="1">
      <alignment horizontal="right" vertical="center"/>
    </xf>
    <xf numFmtId="0" fontId="138" fillId="17" borderId="3" xfId="2" applyFont="1" applyFill="1" applyBorder="1" applyAlignment="1">
      <alignment horizontal="center" vertical="center"/>
    </xf>
    <xf numFmtId="0" fontId="139" fillId="0" borderId="0" xfId="2" applyFont="1" applyAlignment="1">
      <alignment horizontal="center"/>
    </xf>
    <xf numFmtId="0" fontId="123" fillId="8" borderId="0" xfId="2" applyFont="1" applyFill="1"/>
    <xf numFmtId="0" fontId="130" fillId="8" borderId="0" xfId="2" applyFont="1" applyFill="1" applyAlignment="1">
      <alignment horizontal="center" vertical="center" wrapText="1"/>
    </xf>
    <xf numFmtId="0" fontId="130" fillId="0" borderId="0" xfId="2" applyFont="1"/>
    <xf numFmtId="0" fontId="140" fillId="0" borderId="0" xfId="0" applyFont="1"/>
    <xf numFmtId="0" fontId="130" fillId="8" borderId="0" xfId="2" applyFont="1" applyFill="1" applyBorder="1" applyAlignment="1">
      <alignment horizontal="center" vertical="center" wrapText="1"/>
    </xf>
    <xf numFmtId="0" fontId="141" fillId="13" borderId="3" xfId="2" applyFont="1" applyFill="1" applyBorder="1" applyAlignment="1">
      <alignment horizontal="left" vertical="center"/>
    </xf>
    <xf numFmtId="2" fontId="131" fillId="8" borderId="0" xfId="2" applyNumberFormat="1" applyFont="1" applyFill="1" applyBorder="1" applyAlignment="1" applyProtection="1">
      <alignment horizontal="center" vertical="center"/>
      <protection hidden="1"/>
    </xf>
    <xf numFmtId="0" fontId="130" fillId="8" borderId="0" xfId="2" applyFont="1" applyFill="1"/>
    <xf numFmtId="0" fontId="130" fillId="8" borderId="0" xfId="2" applyFont="1" applyFill="1" applyBorder="1" applyAlignment="1" applyProtection="1">
      <alignment horizontal="center" vertical="center" wrapText="1"/>
      <protection hidden="1"/>
    </xf>
    <xf numFmtId="49" fontId="139" fillId="8" borderId="0" xfId="2" applyNumberFormat="1" applyFont="1" applyFill="1" applyBorder="1" applyAlignment="1" applyProtection="1">
      <alignment horizontal="center" vertical="center"/>
      <protection hidden="1"/>
    </xf>
    <xf numFmtId="0" fontId="139" fillId="8" borderId="0" xfId="2" applyFont="1" applyFill="1" applyAlignment="1">
      <alignment horizontal="center"/>
    </xf>
    <xf numFmtId="0" fontId="130" fillId="0" borderId="0" xfId="2" applyFont="1" applyAlignment="1">
      <alignment horizontal="center" vertical="center" wrapText="1"/>
    </xf>
    <xf numFmtId="0" fontId="115" fillId="8" borderId="13" xfId="2" applyFont="1" applyFill="1" applyBorder="1" applyAlignment="1">
      <alignment horizontal="left" vertical="center"/>
    </xf>
    <xf numFmtId="0" fontId="113" fillId="11" borderId="0" xfId="2" applyFont="1" applyFill="1" applyBorder="1" applyAlignment="1">
      <alignment horizontal="left" vertical="center"/>
    </xf>
    <xf numFmtId="0" fontId="130" fillId="0" borderId="0" xfId="2" applyFont="1" applyAlignment="1">
      <alignment horizontal="center"/>
    </xf>
    <xf numFmtId="0" fontId="130" fillId="0" borderId="0" xfId="2" applyFont="1" applyBorder="1" applyAlignment="1">
      <alignment horizontal="center" vertical="center" wrapText="1"/>
    </xf>
    <xf numFmtId="2" fontId="132" fillId="8" borderId="0" xfId="2" applyNumberFormat="1" applyFont="1" applyFill="1" applyBorder="1" applyAlignment="1" applyProtection="1">
      <alignment horizontal="center" vertical="center" wrapText="1"/>
      <protection locked="0"/>
    </xf>
    <xf numFmtId="0" fontId="127" fillId="8" borderId="0" xfId="2" applyFont="1" applyFill="1" applyBorder="1" applyAlignment="1" applyProtection="1">
      <alignment horizontal="center" vertical="center" wrapText="1"/>
      <protection locked="0" hidden="1"/>
    </xf>
    <xf numFmtId="2" fontId="130" fillId="8" borderId="0" xfId="2" applyNumberFormat="1" applyFont="1" applyFill="1" applyBorder="1" applyAlignment="1" applyProtection="1">
      <alignment horizontal="center" vertical="center" wrapText="1"/>
      <protection hidden="1"/>
    </xf>
    <xf numFmtId="0" fontId="142" fillId="8" borderId="0" xfId="2" applyFont="1" applyFill="1" applyBorder="1" applyAlignment="1">
      <alignment horizontal="center" vertical="center"/>
    </xf>
    <xf numFmtId="0" fontId="138" fillId="0" borderId="0" xfId="2" applyFont="1" applyAlignment="1">
      <alignment horizontal="center" vertical="center"/>
    </xf>
    <xf numFmtId="0" fontId="142" fillId="0" borderId="0" xfId="2" applyFont="1"/>
    <xf numFmtId="0" fontId="129" fillId="0" borderId="0" xfId="2" applyFont="1"/>
    <xf numFmtId="49" fontId="143" fillId="0" borderId="9" xfId="2" applyNumberFormat="1" applyFont="1" applyBorder="1" applyAlignment="1">
      <alignment horizontal="center" vertical="center" wrapText="1"/>
    </xf>
    <xf numFmtId="0" fontId="143" fillId="0" borderId="0" xfId="2" applyFont="1" applyAlignment="1">
      <alignment horizontal="center" vertical="center" wrapText="1"/>
    </xf>
    <xf numFmtId="49" fontId="143" fillId="0" borderId="0" xfId="2" applyNumberFormat="1" applyFont="1" applyAlignment="1" applyProtection="1">
      <alignment horizontal="center" vertical="center"/>
      <protection hidden="1"/>
    </xf>
    <xf numFmtId="0" fontId="143" fillId="0" borderId="9" xfId="2" applyFont="1" applyBorder="1" applyAlignment="1" applyProtection="1">
      <alignment horizontal="center" vertical="center" wrapText="1"/>
      <protection hidden="1"/>
    </xf>
    <xf numFmtId="0" fontId="143" fillId="0" borderId="0" xfId="2" applyFont="1" applyAlignment="1" applyProtection="1">
      <alignment horizontal="center" vertical="center"/>
      <protection hidden="1"/>
    </xf>
    <xf numFmtId="2" fontId="144" fillId="0" borderId="0" xfId="2" applyNumberFormat="1" applyFont="1" applyAlignment="1" applyProtection="1">
      <alignment horizontal="center" vertical="center"/>
      <protection hidden="1"/>
    </xf>
    <xf numFmtId="0" fontId="146" fillId="0" borderId="10" xfId="2" applyFont="1" applyBorder="1" applyAlignment="1">
      <alignment horizontal="center" vertical="center"/>
    </xf>
    <xf numFmtId="0" fontId="147" fillId="14" borderId="13" xfId="2" applyFont="1" applyFill="1" applyBorder="1" applyAlignment="1">
      <alignment horizontal="center" vertical="center" wrapText="1"/>
    </xf>
    <xf numFmtId="49" fontId="143" fillId="14" borderId="13" xfId="2" applyNumberFormat="1" applyFont="1" applyFill="1" applyBorder="1" applyAlignment="1" applyProtection="1">
      <alignment horizontal="center" vertical="center"/>
      <protection hidden="1"/>
    </xf>
    <xf numFmtId="0" fontId="147" fillId="14" borderId="13" xfId="2" applyFont="1" applyFill="1" applyBorder="1" applyAlignment="1" applyProtection="1">
      <alignment horizontal="center" vertical="center"/>
      <protection hidden="1"/>
    </xf>
    <xf numFmtId="2" fontId="144" fillId="14" borderId="13" xfId="2" applyNumberFormat="1" applyFont="1" applyFill="1" applyBorder="1" applyAlignment="1" applyProtection="1">
      <alignment horizontal="center" vertical="center"/>
      <protection hidden="1"/>
    </xf>
    <xf numFmtId="0" fontId="126" fillId="14" borderId="0" xfId="2" applyFont="1" applyFill="1"/>
    <xf numFmtId="0" fontId="146" fillId="14" borderId="14" xfId="2" applyFont="1" applyFill="1" applyBorder="1" applyAlignment="1">
      <alignment horizontal="center" vertical="center"/>
    </xf>
    <xf numFmtId="0" fontId="147" fillId="14" borderId="0" xfId="2" applyFont="1" applyFill="1" applyAlignment="1">
      <alignment horizontal="center" vertical="center" wrapText="1"/>
    </xf>
    <xf numFmtId="49" fontId="143" fillId="14" borderId="0" xfId="2" applyNumberFormat="1" applyFont="1" applyFill="1" applyAlignment="1" applyProtection="1">
      <alignment horizontal="center" vertical="center"/>
      <protection hidden="1"/>
    </xf>
    <xf numFmtId="0" fontId="147" fillId="14" borderId="0" xfId="2" applyFont="1" applyFill="1" applyAlignment="1" applyProtection="1">
      <alignment horizontal="center" vertical="center"/>
      <protection hidden="1"/>
    </xf>
    <xf numFmtId="2" fontId="144" fillId="14" borderId="0" xfId="2" applyNumberFormat="1" applyFont="1" applyFill="1" applyAlignment="1" applyProtection="1">
      <alignment horizontal="center" vertical="center"/>
      <protection hidden="1"/>
    </xf>
    <xf numFmtId="0" fontId="147" fillId="14" borderId="9" xfId="2" applyFont="1" applyFill="1" applyBorder="1" applyAlignment="1">
      <alignment horizontal="center" vertical="center" wrapText="1"/>
    </xf>
    <xf numFmtId="0" fontId="147" fillId="14" borderId="9" xfId="2" applyFont="1" applyFill="1" applyBorder="1" applyAlignment="1" applyProtection="1">
      <alignment horizontal="center" vertical="center" wrapText="1"/>
      <protection hidden="1"/>
    </xf>
    <xf numFmtId="0" fontId="147" fillId="14" borderId="9" xfId="2" applyFont="1" applyFill="1" applyBorder="1" applyAlignment="1" applyProtection="1">
      <alignment horizontal="center" vertical="center"/>
      <protection hidden="1"/>
    </xf>
    <xf numFmtId="2" fontId="144" fillId="14" borderId="9" xfId="2" applyNumberFormat="1" applyFont="1" applyFill="1" applyBorder="1" applyAlignment="1" applyProtection="1">
      <alignment horizontal="center" vertical="center"/>
      <protection hidden="1"/>
    </xf>
    <xf numFmtId="0" fontId="126" fillId="14" borderId="9" xfId="2" applyFont="1" applyFill="1" applyBorder="1"/>
    <xf numFmtId="0" fontId="146" fillId="14" borderId="12" xfId="2" applyFont="1" applyFill="1" applyBorder="1" applyAlignment="1">
      <alignment horizontal="center" vertical="center"/>
    </xf>
    <xf numFmtId="49" fontId="147" fillId="8" borderId="9" xfId="2" applyNumberFormat="1" applyFont="1" applyFill="1" applyBorder="1" applyAlignment="1">
      <alignment horizontal="center" vertical="center" wrapText="1"/>
    </xf>
    <xf numFmtId="0" fontId="147" fillId="8" borderId="9" xfId="2" applyFont="1" applyFill="1" applyBorder="1" applyAlignment="1">
      <alignment horizontal="center" vertical="center" wrapText="1"/>
    </xf>
    <xf numFmtId="0" fontId="147" fillId="8" borderId="9" xfId="2" applyFont="1" applyFill="1" applyBorder="1" applyAlignment="1" applyProtection="1">
      <alignment horizontal="center" vertical="center" wrapText="1"/>
      <protection hidden="1"/>
    </xf>
    <xf numFmtId="0" fontId="147" fillId="8" borderId="9" xfId="2" applyFont="1" applyFill="1" applyBorder="1" applyAlignment="1" applyProtection="1">
      <alignment horizontal="center" vertical="center"/>
      <protection hidden="1"/>
    </xf>
    <xf numFmtId="2" fontId="144" fillId="8" borderId="9" xfId="2" applyNumberFormat="1" applyFont="1" applyFill="1" applyBorder="1" applyAlignment="1" applyProtection="1">
      <alignment horizontal="center" vertical="center"/>
      <protection hidden="1"/>
    </xf>
    <xf numFmtId="0" fontId="126" fillId="8" borderId="9" xfId="2" applyFont="1" applyFill="1" applyBorder="1"/>
    <xf numFmtId="0" fontId="146" fillId="8" borderId="12" xfId="2" applyFont="1" applyFill="1" applyBorder="1" applyAlignment="1">
      <alignment horizontal="center" vertical="center"/>
    </xf>
    <xf numFmtId="49" fontId="147" fillId="14" borderId="9" xfId="2" applyNumberFormat="1" applyFont="1" applyFill="1" applyBorder="1" applyAlignment="1">
      <alignment horizontal="center" vertical="center" wrapText="1"/>
    </xf>
    <xf numFmtId="0" fontId="143" fillId="14" borderId="9" xfId="2" applyFont="1" applyFill="1" applyBorder="1" applyAlignment="1" applyProtection="1">
      <alignment horizontal="center" vertical="center" wrapText="1"/>
      <protection hidden="1"/>
    </xf>
    <xf numFmtId="14" fontId="143" fillId="14" borderId="3" xfId="2" applyNumberFormat="1" applyFont="1" applyFill="1" applyBorder="1" applyAlignment="1">
      <alignment horizontal="center" vertical="center" wrapText="1"/>
    </xf>
    <xf numFmtId="0" fontId="143" fillId="14" borderId="3" xfId="2" applyFont="1" applyFill="1" applyBorder="1" applyAlignment="1">
      <alignment horizontal="center" vertical="center" wrapText="1"/>
    </xf>
    <xf numFmtId="49" fontId="143" fillId="14" borderId="3" xfId="2" applyNumberFormat="1" applyFont="1" applyFill="1" applyBorder="1" applyAlignment="1" applyProtection="1">
      <alignment horizontal="center" vertical="center" wrapText="1"/>
      <protection hidden="1"/>
    </xf>
    <xf numFmtId="0" fontId="143" fillId="14" borderId="3" xfId="2" applyFont="1" applyFill="1" applyBorder="1" applyAlignment="1" applyProtection="1">
      <alignment horizontal="center" vertical="center" wrapText="1"/>
      <protection hidden="1"/>
    </xf>
    <xf numFmtId="0" fontId="143" fillId="14" borderId="3" xfId="2" applyFont="1" applyFill="1" applyBorder="1" applyAlignment="1" applyProtection="1">
      <alignment horizontal="center" vertical="center"/>
      <protection hidden="1"/>
    </xf>
    <xf numFmtId="2" fontId="144" fillId="14" borderId="3" xfId="2" applyNumberFormat="1" applyFont="1" applyFill="1" applyBorder="1" applyAlignment="1" applyProtection="1">
      <alignment horizontal="center" vertical="center"/>
      <protection hidden="1"/>
    </xf>
    <xf numFmtId="0" fontId="126" fillId="14" borderId="3" xfId="2" applyFont="1" applyFill="1" applyBorder="1"/>
    <xf numFmtId="0" fontId="146" fillId="14" borderId="10" xfId="2" applyFont="1" applyFill="1" applyBorder="1" applyAlignment="1">
      <alignment horizontal="center" vertical="center"/>
    </xf>
    <xf numFmtId="14" fontId="147" fillId="8" borderId="3" xfId="2" applyNumberFormat="1" applyFont="1" applyFill="1" applyBorder="1" applyAlignment="1">
      <alignment horizontal="center" vertical="center" wrapText="1"/>
    </xf>
    <xf numFmtId="0" fontId="147" fillId="8" borderId="3" xfId="2" applyFont="1" applyFill="1" applyBorder="1" applyAlignment="1">
      <alignment horizontal="center" vertical="center" wrapText="1"/>
    </xf>
    <xf numFmtId="49" fontId="147" fillId="8" borderId="3" xfId="2" applyNumberFormat="1" applyFont="1" applyFill="1" applyBorder="1" applyAlignment="1" applyProtection="1">
      <alignment horizontal="center" vertical="center" wrapText="1"/>
      <protection hidden="1"/>
    </xf>
    <xf numFmtId="0" fontId="147" fillId="8" borderId="3" xfId="2" applyFont="1" applyFill="1" applyBorder="1" applyAlignment="1" applyProtection="1">
      <alignment horizontal="center" vertical="center" wrapText="1"/>
      <protection hidden="1"/>
    </xf>
    <xf numFmtId="0" fontId="147" fillId="8" borderId="3" xfId="2" applyFont="1" applyFill="1" applyBorder="1" applyAlignment="1" applyProtection="1">
      <alignment horizontal="center" vertical="center"/>
      <protection hidden="1"/>
    </xf>
    <xf numFmtId="2" fontId="144" fillId="8" borderId="3" xfId="2" applyNumberFormat="1" applyFont="1" applyFill="1" applyBorder="1" applyAlignment="1" applyProtection="1">
      <alignment horizontal="center" vertical="center"/>
      <protection hidden="1"/>
    </xf>
    <xf numFmtId="0" fontId="126" fillId="8" borderId="3" xfId="2" applyFont="1" applyFill="1" applyBorder="1"/>
    <xf numFmtId="0" fontId="146" fillId="8" borderId="10" xfId="2" applyFont="1" applyFill="1" applyBorder="1" applyAlignment="1">
      <alignment horizontal="center" vertical="center"/>
    </xf>
    <xf numFmtId="14" fontId="147" fillId="14" borderId="3" xfId="2" applyNumberFormat="1" applyFont="1" applyFill="1" applyBorder="1" applyAlignment="1">
      <alignment horizontal="center" vertical="center" wrapText="1"/>
    </xf>
    <xf numFmtId="0" fontId="147" fillId="14" borderId="3" xfId="2" applyFont="1" applyFill="1" applyBorder="1" applyAlignment="1">
      <alignment horizontal="center" vertical="center" wrapText="1"/>
    </xf>
    <xf numFmtId="49" fontId="147" fillId="14" borderId="3" xfId="2" applyNumberFormat="1" applyFont="1" applyFill="1" applyBorder="1" applyAlignment="1" applyProtection="1">
      <alignment horizontal="center" vertical="center" wrapText="1"/>
      <protection hidden="1"/>
    </xf>
    <xf numFmtId="0" fontId="147" fillId="14" borderId="3" xfId="2" applyFont="1" applyFill="1" applyBorder="1" applyAlignment="1" applyProtection="1">
      <alignment horizontal="center" vertical="center" wrapText="1"/>
      <protection hidden="1"/>
    </xf>
    <xf numFmtId="0" fontId="147" fillId="14" borderId="3" xfId="2" applyFont="1" applyFill="1" applyBorder="1" applyAlignment="1" applyProtection="1">
      <alignment horizontal="center" vertical="center"/>
      <protection hidden="1"/>
    </xf>
    <xf numFmtId="14" fontId="147" fillId="8" borderId="9" xfId="2" applyNumberFormat="1" applyFont="1" applyFill="1" applyBorder="1" applyAlignment="1">
      <alignment horizontal="center" vertical="center" wrapText="1"/>
    </xf>
    <xf numFmtId="49" fontId="147" fillId="8" borderId="9" xfId="2" applyNumberFormat="1" applyFont="1" applyFill="1" applyBorder="1" applyAlignment="1" applyProtection="1">
      <alignment horizontal="center" vertical="center" wrapText="1"/>
      <protection hidden="1"/>
    </xf>
    <xf numFmtId="14" fontId="147" fillId="14" borderId="9" xfId="2" applyNumberFormat="1" applyFont="1" applyFill="1" applyBorder="1" applyAlignment="1">
      <alignment horizontal="center" vertical="center" wrapText="1"/>
    </xf>
    <xf numFmtId="49" fontId="147" fillId="14" borderId="9" xfId="2" applyNumberFormat="1" applyFont="1" applyFill="1" applyBorder="1" applyAlignment="1" applyProtection="1">
      <alignment horizontal="center" vertical="center" wrapText="1"/>
      <protection hidden="1"/>
    </xf>
    <xf numFmtId="0" fontId="126" fillId="8" borderId="0" xfId="2" applyFont="1" applyFill="1"/>
    <xf numFmtId="49" fontId="147" fillId="14" borderId="0" xfId="2" applyNumberFormat="1" applyFont="1" applyFill="1" applyAlignment="1" applyProtection="1">
      <alignment horizontal="center" vertical="center" wrapText="1"/>
      <protection hidden="1"/>
    </xf>
    <xf numFmtId="0" fontId="147" fillId="14" borderId="0" xfId="2" applyFont="1" applyFill="1" applyAlignment="1" applyProtection="1">
      <alignment horizontal="center" vertical="center" wrapText="1"/>
      <protection hidden="1"/>
    </xf>
    <xf numFmtId="49" fontId="147" fillId="8" borderId="0" xfId="2" applyNumberFormat="1" applyFont="1" applyFill="1" applyAlignment="1" applyProtection="1">
      <alignment horizontal="center" vertical="center"/>
      <protection hidden="1"/>
    </xf>
    <xf numFmtId="0" fontId="147" fillId="8" borderId="0" xfId="2" applyFont="1" applyFill="1" applyAlignment="1" applyProtection="1">
      <alignment horizontal="center" vertical="center"/>
      <protection hidden="1"/>
    </xf>
    <xf numFmtId="2" fontId="144" fillId="8" borderId="0" xfId="2" applyNumberFormat="1" applyFont="1" applyFill="1" applyAlignment="1" applyProtection="1">
      <alignment horizontal="center" vertical="center"/>
      <protection hidden="1"/>
    </xf>
    <xf numFmtId="0" fontId="146" fillId="8" borderId="14" xfId="2" applyFont="1" applyFill="1" applyBorder="1" applyAlignment="1">
      <alignment horizontal="center" vertical="center"/>
    </xf>
    <xf numFmtId="0" fontId="143" fillId="14" borderId="13" xfId="2" applyFont="1" applyFill="1" applyBorder="1" applyAlignment="1">
      <alignment horizontal="center" vertical="center" wrapText="1"/>
    </xf>
    <xf numFmtId="0" fontId="143" fillId="14" borderId="13" xfId="2" applyFont="1" applyFill="1" applyBorder="1" applyAlignment="1" applyProtection="1">
      <alignment horizontal="center" vertical="center"/>
      <protection hidden="1"/>
    </xf>
    <xf numFmtId="0" fontId="143" fillId="14" borderId="0" xfId="2" applyFont="1" applyFill="1" applyAlignment="1" applyProtection="1">
      <alignment horizontal="center" vertical="center"/>
      <protection hidden="1"/>
    </xf>
    <xf numFmtId="49" fontId="143" fillId="14" borderId="9" xfId="2" applyNumberFormat="1" applyFont="1" applyFill="1" applyBorder="1" applyAlignment="1" applyProtection="1">
      <alignment horizontal="center" vertical="center"/>
      <protection hidden="1"/>
    </xf>
    <xf numFmtId="0" fontId="143" fillId="14" borderId="9" xfId="2" applyFont="1" applyFill="1" applyBorder="1" applyAlignment="1" applyProtection="1">
      <alignment horizontal="center" vertical="center"/>
      <protection hidden="1"/>
    </xf>
    <xf numFmtId="0" fontId="143" fillId="8" borderId="0" xfId="2" applyFont="1" applyFill="1" applyAlignment="1">
      <alignment horizontal="center" vertical="center" wrapText="1"/>
    </xf>
    <xf numFmtId="49" fontId="143" fillId="8" borderId="0" xfId="2" applyNumberFormat="1" applyFont="1" applyFill="1" applyAlignment="1" applyProtection="1">
      <alignment horizontal="center" vertical="center"/>
      <protection hidden="1"/>
    </xf>
    <xf numFmtId="0" fontId="143" fillId="8" borderId="9" xfId="2" applyFont="1" applyFill="1" applyBorder="1" applyAlignment="1" applyProtection="1">
      <alignment horizontal="center" vertical="center"/>
      <protection hidden="1"/>
    </xf>
    <xf numFmtId="0" fontId="143" fillId="8" borderId="0" xfId="2" applyFont="1" applyFill="1" applyAlignment="1" applyProtection="1">
      <alignment horizontal="center" vertical="center"/>
      <protection hidden="1"/>
    </xf>
    <xf numFmtId="0" fontId="143" fillId="8" borderId="13" xfId="2" applyFont="1" applyFill="1" applyBorder="1" applyAlignment="1">
      <alignment horizontal="center" vertical="center" wrapText="1"/>
    </xf>
    <xf numFmtId="49" fontId="143" fillId="8" borderId="13" xfId="2" applyNumberFormat="1" applyFont="1" applyFill="1" applyBorder="1" applyAlignment="1" applyProtection="1">
      <alignment horizontal="center" vertical="center"/>
      <protection hidden="1"/>
    </xf>
    <xf numFmtId="0" fontId="143" fillId="8" borderId="13" xfId="2" applyFont="1" applyFill="1" applyBorder="1" applyAlignment="1" applyProtection="1">
      <alignment horizontal="center" vertical="center"/>
      <protection hidden="1"/>
    </xf>
    <xf numFmtId="2" fontId="144" fillId="8" borderId="13" xfId="2" applyNumberFormat="1" applyFont="1" applyFill="1" applyBorder="1" applyAlignment="1" applyProtection="1">
      <alignment horizontal="center" vertical="center"/>
      <protection hidden="1"/>
    </xf>
    <xf numFmtId="0" fontId="126" fillId="8" borderId="13" xfId="2" applyFont="1" applyFill="1" applyBorder="1"/>
    <xf numFmtId="0" fontId="146" fillId="8" borderId="11" xfId="2" applyFont="1" applyFill="1" applyBorder="1" applyAlignment="1">
      <alignment horizontal="center" vertical="center"/>
    </xf>
    <xf numFmtId="0" fontId="143" fillId="8" borderId="9" xfId="2" applyFont="1" applyFill="1" applyBorder="1" applyAlignment="1">
      <alignment horizontal="center" vertical="center" wrapText="1"/>
    </xf>
    <xf numFmtId="49" fontId="143" fillId="8" borderId="9" xfId="2" applyNumberFormat="1" applyFont="1" applyFill="1" applyBorder="1" applyAlignment="1" applyProtection="1">
      <alignment horizontal="center" vertical="center"/>
      <protection hidden="1"/>
    </xf>
    <xf numFmtId="0" fontId="126" fillId="14" borderId="13" xfId="2" applyFont="1" applyFill="1" applyBorder="1"/>
    <xf numFmtId="0" fontId="146" fillId="14" borderId="11" xfId="2" applyFont="1" applyFill="1" applyBorder="1" applyAlignment="1">
      <alignment horizontal="center" vertical="center"/>
    </xf>
    <xf numFmtId="0" fontId="147" fillId="8" borderId="13" xfId="2" applyFont="1" applyFill="1" applyBorder="1" applyAlignment="1" applyProtection="1">
      <alignment horizontal="center" vertical="center"/>
      <protection hidden="1"/>
    </xf>
    <xf numFmtId="49" fontId="147" fillId="14" borderId="0" xfId="2" applyNumberFormat="1" applyFont="1" applyFill="1" applyAlignment="1" applyProtection="1">
      <alignment horizontal="center" vertical="center"/>
      <protection hidden="1"/>
    </xf>
    <xf numFmtId="49" fontId="147" fillId="14" borderId="9" xfId="2" applyNumberFormat="1" applyFont="1" applyFill="1" applyBorder="1" applyAlignment="1" applyProtection="1">
      <alignment horizontal="center" vertical="center"/>
      <protection hidden="1"/>
    </xf>
    <xf numFmtId="49" fontId="147" fillId="14" borderId="13" xfId="2" applyNumberFormat="1" applyFont="1" applyFill="1" applyBorder="1" applyAlignment="1" applyProtection="1">
      <alignment horizontal="center" vertical="center"/>
      <protection hidden="1"/>
    </xf>
    <xf numFmtId="0" fontId="147" fillId="14" borderId="0" xfId="2" applyFont="1" applyFill="1" applyBorder="1" applyAlignment="1" applyProtection="1">
      <alignment horizontal="center" vertical="center" wrapText="1"/>
      <protection hidden="1"/>
    </xf>
    <xf numFmtId="0" fontId="147" fillId="14" borderId="0" xfId="2" applyFont="1" applyFill="1" applyBorder="1" applyAlignment="1" applyProtection="1">
      <alignment horizontal="center" vertical="center"/>
      <protection hidden="1"/>
    </xf>
    <xf numFmtId="2" fontId="144" fillId="14" borderId="0" xfId="2" applyNumberFormat="1" applyFont="1" applyFill="1" applyBorder="1" applyAlignment="1" applyProtection="1">
      <alignment horizontal="center" vertical="center"/>
      <protection hidden="1"/>
    </xf>
    <xf numFmtId="49" fontId="147" fillId="8" borderId="13" xfId="2" applyNumberFormat="1" applyFont="1" applyFill="1" applyBorder="1" applyAlignment="1" applyProtection="1">
      <alignment horizontal="center" vertical="center"/>
      <protection hidden="1"/>
    </xf>
    <xf numFmtId="0" fontId="148" fillId="13" borderId="3" xfId="2" applyFont="1" applyFill="1" applyBorder="1" applyAlignment="1">
      <alignment horizontal="center" vertical="center"/>
    </xf>
    <xf numFmtId="0" fontId="148" fillId="13" borderId="3" xfId="2" applyFont="1" applyFill="1" applyBorder="1" applyAlignment="1" applyProtection="1">
      <alignment horizontal="center" vertical="center"/>
      <protection hidden="1"/>
    </xf>
    <xf numFmtId="0" fontId="144" fillId="13" borderId="3" xfId="2" applyFont="1" applyFill="1" applyBorder="1" applyAlignment="1" applyProtection="1">
      <alignment horizontal="center" vertical="center"/>
      <protection hidden="1"/>
    </xf>
    <xf numFmtId="0" fontId="126" fillId="13" borderId="0" xfId="2" applyFont="1" applyFill="1"/>
    <xf numFmtId="0" fontId="146" fillId="13" borderId="9" xfId="2" applyFont="1" applyFill="1" applyBorder="1" applyAlignment="1">
      <alignment horizontal="center" vertical="center"/>
    </xf>
    <xf numFmtId="0" fontId="147" fillId="8" borderId="0" xfId="2" applyFont="1" applyFill="1" applyBorder="1" applyAlignment="1" applyProtection="1">
      <alignment horizontal="center" vertical="center"/>
      <protection hidden="1"/>
    </xf>
    <xf numFmtId="2" fontId="144" fillId="8" borderId="0" xfId="2" applyNumberFormat="1" applyFont="1" applyFill="1" applyBorder="1" applyAlignment="1" applyProtection="1">
      <alignment horizontal="center" vertical="center"/>
      <protection hidden="1"/>
    </xf>
    <xf numFmtId="49" fontId="147" fillId="8" borderId="9" xfId="2" applyNumberFormat="1" applyFont="1" applyFill="1" applyBorder="1" applyAlignment="1" applyProtection="1">
      <alignment horizontal="center" vertical="center"/>
      <protection hidden="1"/>
    </xf>
    <xf numFmtId="49" fontId="147" fillId="14" borderId="3" xfId="2" applyNumberFormat="1" applyFont="1" applyFill="1" applyBorder="1" applyAlignment="1" applyProtection="1">
      <alignment horizontal="center" vertical="center"/>
      <protection hidden="1"/>
    </xf>
    <xf numFmtId="0" fontId="147" fillId="14" borderId="13" xfId="2" applyFont="1" applyFill="1" applyBorder="1" applyAlignment="1" applyProtection="1">
      <alignment horizontal="center" vertical="center" wrapText="1"/>
      <protection hidden="1"/>
    </xf>
    <xf numFmtId="0" fontId="147" fillId="14" borderId="0" xfId="2" applyFont="1" applyFill="1" applyBorder="1" applyAlignment="1">
      <alignment horizontal="center" vertical="center" wrapText="1"/>
    </xf>
    <xf numFmtId="49" fontId="147" fillId="14" borderId="0" xfId="2" applyNumberFormat="1" applyFont="1" applyFill="1" applyBorder="1" applyAlignment="1" applyProtection="1">
      <alignment horizontal="center" vertical="center"/>
      <protection hidden="1"/>
    </xf>
    <xf numFmtId="0" fontId="126" fillId="14" borderId="0" xfId="2" applyFont="1" applyFill="1" applyBorder="1"/>
    <xf numFmtId="0" fontId="146" fillId="13" borderId="13" xfId="2" applyFont="1" applyFill="1" applyBorder="1" applyAlignment="1">
      <alignment horizontal="center" vertical="center"/>
    </xf>
    <xf numFmtId="49" fontId="143" fillId="14" borderId="0" xfId="2" applyNumberFormat="1" applyFont="1" applyFill="1" applyBorder="1" applyAlignment="1" applyProtection="1">
      <alignment horizontal="center" vertical="center"/>
      <protection hidden="1"/>
    </xf>
    <xf numFmtId="0" fontId="145" fillId="14" borderId="9" xfId="2" applyFont="1" applyFill="1" applyBorder="1" applyAlignment="1" applyProtection="1">
      <alignment horizontal="center" vertical="center" wrapText="1"/>
      <protection locked="0"/>
    </xf>
    <xf numFmtId="49" fontId="143" fillId="14" borderId="0" xfId="2" applyNumberFormat="1" applyFont="1" applyFill="1" applyAlignment="1" applyProtection="1">
      <alignment horizontal="center" vertical="center" wrapText="1"/>
      <protection hidden="1"/>
    </xf>
    <xf numFmtId="0" fontId="145" fillId="14" borderId="0" xfId="2" applyFont="1" applyFill="1" applyAlignment="1" applyProtection="1">
      <alignment horizontal="center" vertical="center" wrapText="1"/>
      <protection locked="0"/>
    </xf>
    <xf numFmtId="49" fontId="147" fillId="8" borderId="13" xfId="2" applyNumberFormat="1" applyFont="1" applyFill="1" applyBorder="1" applyAlignment="1" applyProtection="1">
      <alignment horizontal="center" vertical="center" wrapText="1"/>
      <protection hidden="1"/>
    </xf>
    <xf numFmtId="49" fontId="147" fillId="8" borderId="0" xfId="2" applyNumberFormat="1" applyFont="1" applyFill="1" applyAlignment="1" applyProtection="1">
      <alignment horizontal="center" vertical="center" wrapText="1"/>
      <protection hidden="1"/>
    </xf>
    <xf numFmtId="49" fontId="147" fillId="14" borderId="13" xfId="2" applyNumberFormat="1" applyFont="1" applyFill="1" applyBorder="1" applyAlignment="1" applyProtection="1">
      <alignment horizontal="center" vertical="center" wrapText="1"/>
      <protection hidden="1"/>
    </xf>
    <xf numFmtId="0" fontId="145" fillId="14" borderId="13" xfId="2" applyFont="1" applyFill="1" applyBorder="1" applyAlignment="1" applyProtection="1">
      <alignment horizontal="center" vertical="center" wrapText="1"/>
      <protection locked="0"/>
    </xf>
    <xf numFmtId="0" fontId="149" fillId="13" borderId="3" xfId="2" applyFont="1" applyFill="1" applyBorder="1" applyAlignment="1">
      <alignment horizontal="left" vertical="center"/>
    </xf>
    <xf numFmtId="0" fontId="148" fillId="13" borderId="3" xfId="2" applyFont="1" applyFill="1" applyBorder="1" applyAlignment="1" applyProtection="1">
      <alignment horizontal="right" vertical="center"/>
      <protection hidden="1"/>
    </xf>
    <xf numFmtId="0" fontId="146" fillId="13" borderId="0" xfId="2" applyFont="1" applyFill="1" applyBorder="1" applyAlignment="1">
      <alignment horizontal="center" vertical="center"/>
    </xf>
    <xf numFmtId="3" fontId="147" fillId="14" borderId="13" xfId="2" applyNumberFormat="1" applyFont="1" applyFill="1" applyBorder="1" applyAlignment="1" applyProtection="1">
      <alignment horizontal="center" vertical="center" wrapText="1"/>
      <protection hidden="1"/>
    </xf>
    <xf numFmtId="49" fontId="147" fillId="14" borderId="0" xfId="2" applyNumberFormat="1" applyFont="1" applyFill="1" applyBorder="1" applyAlignment="1" applyProtection="1">
      <alignment horizontal="center" vertical="center" wrapText="1"/>
      <protection hidden="1"/>
    </xf>
    <xf numFmtId="0" fontId="147" fillId="13" borderId="3" xfId="2" applyFont="1" applyFill="1" applyBorder="1" applyAlignment="1">
      <alignment horizontal="center" vertical="center" wrapText="1"/>
    </xf>
    <xf numFmtId="49" fontId="143" fillId="13" borderId="3" xfId="2" applyNumberFormat="1" applyFont="1" applyFill="1" applyBorder="1" applyAlignment="1" applyProtection="1">
      <alignment horizontal="center" vertical="center"/>
      <protection hidden="1"/>
    </xf>
    <xf numFmtId="0" fontId="147" fillId="13" borderId="3" xfId="2" applyFont="1" applyFill="1" applyBorder="1" applyAlignment="1" applyProtection="1">
      <alignment horizontal="center" vertical="center" wrapText="1"/>
      <protection hidden="1"/>
    </xf>
    <xf numFmtId="0" fontId="147" fillId="13" borderId="3" xfId="2" applyFont="1" applyFill="1" applyBorder="1" applyAlignment="1" applyProtection="1">
      <alignment horizontal="center" vertical="center"/>
      <protection hidden="1"/>
    </xf>
    <xf numFmtId="2" fontId="144" fillId="13" borderId="3" xfId="2" applyNumberFormat="1" applyFont="1" applyFill="1" applyBorder="1" applyAlignment="1" applyProtection="1">
      <alignment horizontal="center" vertical="center"/>
      <protection hidden="1"/>
    </xf>
    <xf numFmtId="0" fontId="126" fillId="13" borderId="3" xfId="2" applyFont="1" applyFill="1" applyBorder="1"/>
    <xf numFmtId="0" fontId="146" fillId="13" borderId="3" xfId="2" applyFont="1" applyFill="1" applyBorder="1" applyAlignment="1">
      <alignment horizontal="center" vertical="center"/>
    </xf>
    <xf numFmtId="0" fontId="151" fillId="13" borderId="13" xfId="2" applyFont="1" applyFill="1" applyBorder="1" applyAlignment="1">
      <alignment horizontal="center" vertical="center"/>
    </xf>
    <xf numFmtId="0" fontId="149" fillId="17" borderId="3" xfId="2" applyFont="1" applyFill="1" applyBorder="1" applyAlignment="1">
      <alignment horizontal="left" vertical="center"/>
    </xf>
    <xf numFmtId="0" fontId="148" fillId="17" borderId="3" xfId="2" applyFont="1" applyFill="1" applyBorder="1" applyAlignment="1">
      <alignment horizontal="center" vertical="center"/>
    </xf>
    <xf numFmtId="0" fontId="148" fillId="17" borderId="3" xfId="2" applyFont="1" applyFill="1" applyBorder="1" applyAlignment="1" applyProtection="1">
      <alignment horizontal="center" vertical="center"/>
      <protection hidden="1"/>
    </xf>
    <xf numFmtId="0" fontId="148" fillId="17" borderId="3" xfId="2" applyFont="1" applyFill="1" applyBorder="1" applyAlignment="1" applyProtection="1">
      <alignment horizontal="right" vertical="center"/>
      <protection hidden="1"/>
    </xf>
    <xf numFmtId="0" fontId="144" fillId="17" borderId="3" xfId="2" applyFont="1" applyFill="1" applyBorder="1" applyAlignment="1" applyProtection="1">
      <alignment horizontal="center" vertical="center"/>
      <protection hidden="1"/>
    </xf>
    <xf numFmtId="0" fontId="151" fillId="13" borderId="3" xfId="2" applyFont="1" applyFill="1" applyBorder="1" applyAlignment="1">
      <alignment horizontal="center" vertical="center"/>
    </xf>
    <xf numFmtId="3" fontId="147" fillId="14" borderId="0" xfId="2" applyNumberFormat="1" applyFont="1" applyFill="1" applyBorder="1" applyAlignment="1" applyProtection="1">
      <alignment horizontal="center" vertical="center" wrapText="1"/>
      <protection hidden="1"/>
    </xf>
    <xf numFmtId="3" fontId="147" fillId="14" borderId="9" xfId="2" applyNumberFormat="1" applyFont="1" applyFill="1" applyBorder="1" applyAlignment="1" applyProtection="1">
      <alignment horizontal="center" vertical="center" wrapText="1"/>
      <protection hidden="1"/>
    </xf>
    <xf numFmtId="0" fontId="133" fillId="14" borderId="13" xfId="2" applyFont="1" applyFill="1" applyBorder="1" applyAlignment="1" applyProtection="1">
      <alignment horizontal="center" vertical="center" wrapText="1"/>
      <protection locked="0" hidden="1"/>
    </xf>
    <xf numFmtId="2" fontId="147" fillId="14" borderId="13" xfId="2" applyNumberFormat="1" applyFont="1" applyFill="1" applyBorder="1" applyAlignment="1" applyProtection="1">
      <alignment horizontal="center" vertical="center" wrapText="1"/>
      <protection hidden="1"/>
    </xf>
    <xf numFmtId="0" fontId="133" fillId="14" borderId="0" xfId="2" applyFont="1" applyFill="1" applyAlignment="1" applyProtection="1">
      <alignment horizontal="center" vertical="center" wrapText="1"/>
      <protection locked="0" hidden="1"/>
    </xf>
    <xf numFmtId="2" fontId="147" fillId="14" borderId="0" xfId="2" applyNumberFormat="1" applyFont="1" applyFill="1" applyAlignment="1" applyProtection="1">
      <alignment horizontal="center" vertical="center" wrapText="1"/>
      <protection hidden="1"/>
    </xf>
    <xf numFmtId="2" fontId="147" fillId="14" borderId="9" xfId="2" applyNumberFormat="1" applyFont="1" applyFill="1" applyBorder="1" applyAlignment="1" applyProtection="1">
      <alignment horizontal="center" vertical="center" wrapText="1"/>
      <protection hidden="1"/>
    </xf>
    <xf numFmtId="0" fontId="152" fillId="15" borderId="21" xfId="0" applyFont="1" applyFill="1" applyBorder="1" applyAlignment="1">
      <alignment horizontal="center" vertical="center"/>
    </xf>
    <xf numFmtId="49" fontId="152" fillId="15" borderId="21" xfId="0" applyNumberFormat="1" applyFont="1" applyFill="1" applyBorder="1" applyAlignment="1">
      <alignment horizontal="center" vertical="center" wrapText="1"/>
    </xf>
    <xf numFmtId="0" fontId="152" fillId="15" borderId="21" xfId="0" applyFont="1" applyFill="1" applyBorder="1" applyAlignment="1">
      <alignment horizontal="center" vertical="center" wrapText="1"/>
    </xf>
    <xf numFmtId="0" fontId="152" fillId="12" borderId="0" xfId="2" applyFont="1" applyFill="1" applyAlignment="1">
      <alignment horizontal="center" vertical="center"/>
    </xf>
    <xf numFmtId="0" fontId="128" fillId="0" borderId="0" xfId="2" applyFont="1" applyAlignment="1">
      <alignment horizontal="left" vertical="center"/>
    </xf>
    <xf numFmtId="0" fontId="128" fillId="0" borderId="20" xfId="2" applyFont="1" applyBorder="1" applyAlignment="1">
      <alignment horizontal="left" vertical="center"/>
    </xf>
    <xf numFmtId="0" fontId="153" fillId="13" borderId="20" xfId="1" applyFont="1" applyFill="1" applyBorder="1" applyAlignment="1" applyProtection="1">
      <alignment horizontal="center" vertical="center" wrapText="1"/>
    </xf>
    <xf numFmtId="0" fontId="154" fillId="0" borderId="0" xfId="2" applyFont="1" applyAlignment="1">
      <alignment horizontal="center" vertical="center"/>
    </xf>
    <xf numFmtId="0" fontId="134" fillId="0" borderId="0" xfId="2" applyFont="1" applyAlignment="1">
      <alignment horizontal="center" vertical="center"/>
    </xf>
    <xf numFmtId="0" fontId="134" fillId="0" borderId="0" xfId="2" applyFont="1" applyAlignment="1">
      <alignment horizontal="left" vertical="center"/>
    </xf>
    <xf numFmtId="3" fontId="14" fillId="7" borderId="1" xfId="2" applyNumberFormat="1" applyFont="1" applyFill="1" applyBorder="1" applyAlignment="1">
      <alignment horizontal="left" vertical="center" wrapText="1"/>
    </xf>
    <xf numFmtId="3" fontId="77" fillId="7" borderId="1" xfId="2" applyNumberFormat="1" applyFont="1" applyFill="1" applyBorder="1" applyAlignment="1">
      <alignment horizontal="left" vertical="center" wrapText="1"/>
    </xf>
    <xf numFmtId="2" fontId="81" fillId="7" borderId="10" xfId="2" applyNumberFormat="1" applyFont="1" applyFill="1" applyBorder="1" applyAlignment="1">
      <alignment horizontal="right" vertical="center"/>
    </xf>
    <xf numFmtId="0" fontId="116" fillId="17" borderId="3" xfId="2" applyFont="1" applyFill="1" applyBorder="1" applyAlignment="1">
      <alignment horizontal="right" vertical="center"/>
    </xf>
    <xf numFmtId="3" fontId="147" fillId="0" borderId="0" xfId="2" applyNumberFormat="1" applyFont="1" applyAlignment="1" applyProtection="1">
      <alignment horizontal="center" vertical="center" wrapText="1"/>
      <protection hidden="1"/>
    </xf>
    <xf numFmtId="0" fontId="147" fillId="0" borderId="0" xfId="2" applyFont="1" applyAlignment="1" applyProtection="1">
      <alignment horizontal="center" vertical="center" wrapText="1"/>
      <protection hidden="1"/>
    </xf>
    <xf numFmtId="2" fontId="147" fillId="0" borderId="0" xfId="2" applyNumberFormat="1" applyFont="1" applyAlignment="1" applyProtection="1">
      <alignment horizontal="center" vertical="center" wrapText="1"/>
      <protection hidden="1"/>
    </xf>
    <xf numFmtId="0" fontId="144" fillId="0" borderId="0" xfId="2" applyFont="1" applyAlignment="1" applyProtection="1">
      <alignment horizontal="center" vertical="center" wrapText="1"/>
      <protection hidden="1"/>
    </xf>
    <xf numFmtId="0" fontId="145" fillId="0" borderId="0" xfId="2" applyFont="1" applyAlignment="1" applyProtection="1">
      <alignment horizontal="center" vertical="center" wrapText="1"/>
      <protection locked="0"/>
    </xf>
    <xf numFmtId="3" fontId="147" fillId="0" borderId="9" xfId="2" applyNumberFormat="1" applyFont="1" applyBorder="1" applyAlignment="1" applyProtection="1">
      <alignment horizontal="center" vertical="center" wrapText="1"/>
      <protection hidden="1"/>
    </xf>
    <xf numFmtId="0" fontId="147" fillId="0" borderId="9" xfId="2" applyFont="1" applyBorder="1" applyAlignment="1" applyProtection="1">
      <alignment horizontal="center" vertical="center" wrapText="1"/>
      <protection hidden="1"/>
    </xf>
    <xf numFmtId="2" fontId="147" fillId="0" borderId="9" xfId="2" applyNumberFormat="1" applyFont="1" applyBorder="1" applyAlignment="1" applyProtection="1">
      <alignment horizontal="center" vertical="center" wrapText="1"/>
      <protection hidden="1"/>
    </xf>
    <xf numFmtId="0" fontId="145" fillId="0" borderId="9" xfId="2" applyFont="1" applyBorder="1" applyAlignment="1" applyProtection="1">
      <alignment horizontal="center" vertical="center" wrapText="1"/>
      <protection locked="0"/>
    </xf>
    <xf numFmtId="2" fontId="147" fillId="14" borderId="0" xfId="2" applyNumberFormat="1" applyFont="1" applyFill="1" applyBorder="1" applyAlignment="1" applyProtection="1">
      <alignment horizontal="center" vertical="center" wrapText="1"/>
      <protection hidden="1"/>
    </xf>
    <xf numFmtId="0" fontId="145" fillId="14" borderId="0" xfId="2" applyFont="1" applyFill="1" applyBorder="1" applyAlignment="1" applyProtection="1">
      <alignment horizontal="center" vertical="center" wrapText="1"/>
      <protection locked="0"/>
    </xf>
    <xf numFmtId="0" fontId="144" fillId="14" borderId="0" xfId="2" applyFont="1" applyFill="1" applyBorder="1" applyAlignment="1" applyProtection="1">
      <alignment horizontal="center" vertical="center" wrapText="1"/>
      <protection hidden="1"/>
    </xf>
    <xf numFmtId="3" fontId="147" fillId="14" borderId="0" xfId="2" applyNumberFormat="1" applyFont="1" applyFill="1" applyAlignment="1" applyProtection="1">
      <alignment horizontal="center" vertical="center" wrapText="1"/>
      <protection hidden="1"/>
    </xf>
    <xf numFmtId="0" fontId="144" fillId="14" borderId="0" xfId="2" applyFont="1" applyFill="1" applyAlignment="1" applyProtection="1">
      <alignment horizontal="center" vertical="center" wrapText="1"/>
      <protection hidden="1"/>
    </xf>
    <xf numFmtId="0" fontId="144" fillId="14" borderId="9" xfId="2" applyFont="1" applyFill="1" applyBorder="1" applyAlignment="1" applyProtection="1">
      <alignment horizontal="center" vertical="center" wrapText="1"/>
      <protection hidden="1"/>
    </xf>
    <xf numFmtId="49" fontId="147" fillId="0" borderId="0" xfId="2" applyNumberFormat="1" applyFont="1" applyAlignment="1" applyProtection="1">
      <alignment horizontal="center" vertical="center" wrapText="1"/>
      <protection hidden="1"/>
    </xf>
    <xf numFmtId="0" fontId="144" fillId="14" borderId="13" xfId="2" applyFont="1" applyFill="1" applyBorder="1" applyAlignment="1" applyProtection="1">
      <alignment horizontal="center" vertical="center" wrapText="1"/>
      <protection hidden="1"/>
    </xf>
    <xf numFmtId="3" fontId="147" fillId="0" borderId="13" xfId="2" applyNumberFormat="1" applyFont="1" applyBorder="1" applyAlignment="1" applyProtection="1">
      <alignment horizontal="center" vertical="center" wrapText="1"/>
      <protection hidden="1"/>
    </xf>
    <xf numFmtId="0" fontId="147" fillId="0" borderId="13" xfId="2" applyFont="1" applyBorder="1" applyAlignment="1" applyProtection="1">
      <alignment horizontal="center" vertical="center" wrapText="1"/>
      <protection hidden="1"/>
    </xf>
    <xf numFmtId="49" fontId="147" fillId="0" borderId="13" xfId="2" applyNumberFormat="1" applyFont="1" applyBorder="1" applyAlignment="1" applyProtection="1">
      <alignment horizontal="center" vertical="center" wrapText="1"/>
      <protection hidden="1"/>
    </xf>
    <xf numFmtId="2" fontId="147" fillId="0" borderId="13" xfId="2" applyNumberFormat="1" applyFont="1" applyBorder="1" applyAlignment="1" applyProtection="1">
      <alignment horizontal="center" vertical="center" wrapText="1"/>
      <protection hidden="1"/>
    </xf>
    <xf numFmtId="0" fontId="144" fillId="0" borderId="13" xfId="2" applyFont="1" applyBorder="1" applyAlignment="1" applyProtection="1">
      <alignment horizontal="center" vertical="center" wrapText="1"/>
      <protection hidden="1"/>
    </xf>
    <xf numFmtId="0" fontId="145" fillId="0" borderId="13" xfId="2" applyFont="1" applyBorder="1" applyAlignment="1" applyProtection="1">
      <alignment horizontal="center" vertical="center" wrapText="1"/>
      <protection locked="0"/>
    </xf>
    <xf numFmtId="49" fontId="147" fillId="0" borderId="9" xfId="2" applyNumberFormat="1" applyFont="1" applyBorder="1" applyAlignment="1" applyProtection="1">
      <alignment horizontal="center" vertical="center" wrapText="1"/>
      <protection hidden="1"/>
    </xf>
    <xf numFmtId="0" fontId="144" fillId="0" borderId="9" xfId="2" applyFont="1" applyBorder="1" applyAlignment="1" applyProtection="1">
      <alignment horizontal="center" vertical="center" wrapText="1"/>
      <protection hidden="1"/>
    </xf>
    <xf numFmtId="0" fontId="121" fillId="0" borderId="0" xfId="0" applyFont="1" applyAlignment="1">
      <alignment horizontal="left"/>
    </xf>
    <xf numFmtId="0" fontId="123" fillId="0" borderId="13" xfId="0" applyFont="1" applyBorder="1" applyAlignment="1" applyProtection="1">
      <alignment horizontal="left" vertical="center"/>
      <protection hidden="1"/>
    </xf>
    <xf numFmtId="0" fontId="123" fillId="0" borderId="13" xfId="0" applyFont="1" applyBorder="1" applyAlignment="1" applyProtection="1">
      <alignment vertical="center"/>
      <protection hidden="1"/>
    </xf>
    <xf numFmtId="0" fontId="123" fillId="0" borderId="13" xfId="0" applyFont="1" applyBorder="1" applyAlignment="1" applyProtection="1">
      <alignment horizontal="center" vertical="center"/>
      <protection hidden="1"/>
    </xf>
    <xf numFmtId="2" fontId="123" fillId="0" borderId="13" xfId="0" applyNumberFormat="1" applyFont="1" applyBorder="1" applyAlignment="1" applyProtection="1">
      <alignment horizontal="right" vertical="center"/>
      <protection hidden="1"/>
    </xf>
    <xf numFmtId="0" fontId="123" fillId="0" borderId="13" xfId="0" applyFont="1" applyBorder="1" applyAlignment="1" applyProtection="1">
      <alignment horizontal="right" vertical="center"/>
      <protection hidden="1"/>
    </xf>
    <xf numFmtId="4" fontId="123" fillId="0" borderId="13" xfId="0" applyNumberFormat="1" applyFont="1" applyBorder="1" applyAlignment="1" applyProtection="1">
      <alignment horizontal="right" vertical="center"/>
      <protection hidden="1"/>
    </xf>
    <xf numFmtId="0" fontId="123" fillId="14" borderId="3" xfId="0" applyFont="1" applyFill="1" applyBorder="1" applyAlignment="1" applyProtection="1">
      <alignment horizontal="left" vertical="center"/>
      <protection hidden="1"/>
    </xf>
    <xf numFmtId="0" fontId="123" fillId="14" borderId="3" xfId="0" applyFont="1" applyFill="1" applyBorder="1" applyAlignment="1" applyProtection="1">
      <alignment vertical="center"/>
      <protection hidden="1"/>
    </xf>
    <xf numFmtId="0" fontId="123" fillId="14" borderId="3" xfId="0" applyFont="1" applyFill="1" applyBorder="1" applyAlignment="1" applyProtection="1">
      <alignment horizontal="center" vertical="center"/>
      <protection hidden="1"/>
    </xf>
    <xf numFmtId="2" fontId="123" fillId="14" borderId="3" xfId="0" applyNumberFormat="1" applyFont="1" applyFill="1" applyBorder="1" applyAlignment="1" applyProtection="1">
      <alignment horizontal="right" vertical="center"/>
      <protection hidden="1"/>
    </xf>
    <xf numFmtId="0" fontId="123" fillId="14" borderId="3" xfId="0" applyFont="1" applyFill="1" applyBorder="1" applyAlignment="1" applyProtection="1">
      <alignment horizontal="right" vertical="center"/>
      <protection hidden="1"/>
    </xf>
    <xf numFmtId="4" fontId="123" fillId="14" borderId="3" xfId="0" applyNumberFormat="1" applyFont="1" applyFill="1" applyBorder="1" applyAlignment="1" applyProtection="1">
      <alignment horizontal="right" vertical="center"/>
      <protection hidden="1"/>
    </xf>
    <xf numFmtId="0" fontId="123" fillId="0" borderId="0" xfId="0" applyFont="1" applyAlignment="1" applyProtection="1">
      <alignment horizontal="left" vertical="center"/>
      <protection hidden="1"/>
    </xf>
    <xf numFmtId="0" fontId="123" fillId="0" borderId="0" xfId="0" applyFont="1" applyAlignment="1" applyProtection="1">
      <alignment vertical="center"/>
      <protection hidden="1"/>
    </xf>
    <xf numFmtId="0" fontId="123" fillId="0" borderId="0" xfId="0" applyFont="1" applyAlignment="1" applyProtection="1">
      <alignment horizontal="center" vertical="center"/>
      <protection hidden="1"/>
    </xf>
    <xf numFmtId="2" fontId="123" fillId="0" borderId="0" xfId="0" applyNumberFormat="1" applyFont="1" applyAlignment="1" applyProtection="1">
      <alignment horizontal="right" vertical="center"/>
      <protection hidden="1"/>
    </xf>
    <xf numFmtId="0" fontId="123" fillId="0" borderId="0" xfId="0" applyFont="1" applyAlignment="1" applyProtection="1">
      <alignment horizontal="right" vertical="center"/>
      <protection hidden="1"/>
    </xf>
    <xf numFmtId="4" fontId="123" fillId="0" borderId="0" xfId="0" applyNumberFormat="1" applyFont="1" applyAlignment="1" applyProtection="1">
      <alignment horizontal="right" vertical="center"/>
      <protection hidden="1"/>
    </xf>
    <xf numFmtId="0" fontId="120" fillId="15" borderId="3" xfId="0" applyFont="1" applyFill="1" applyBorder="1" applyAlignment="1" applyProtection="1">
      <alignment horizontal="center" vertical="center"/>
      <protection hidden="1"/>
    </xf>
    <xf numFmtId="0" fontId="120" fillId="15" borderId="3" xfId="0" applyFont="1" applyFill="1" applyBorder="1" applyAlignment="1" applyProtection="1">
      <alignment vertical="center"/>
      <protection hidden="1"/>
    </xf>
    <xf numFmtId="0" fontId="120" fillId="15" borderId="3" xfId="0" applyFont="1" applyFill="1" applyBorder="1" applyAlignment="1" applyProtection="1">
      <alignment horizontal="right" vertical="center" wrapText="1"/>
      <protection hidden="1"/>
    </xf>
    <xf numFmtId="0" fontId="120" fillId="15" borderId="3" xfId="0" applyFont="1" applyFill="1" applyBorder="1" applyAlignment="1" applyProtection="1">
      <alignment horizontal="right" vertical="center"/>
      <protection hidden="1"/>
    </xf>
    <xf numFmtId="0" fontId="160" fillId="0" borderId="0" xfId="0" applyFont="1"/>
    <xf numFmtId="0" fontId="159" fillId="0" borderId="0" xfId="0" applyFont="1" applyAlignment="1">
      <alignment horizontal="center"/>
    </xf>
    <xf numFmtId="0" fontId="159" fillId="0" borderId="0" xfId="0" applyFont="1" applyAlignment="1">
      <alignment horizontal="left"/>
    </xf>
    <xf numFmtId="0" fontId="160" fillId="0" borderId="0" xfId="0" applyFont="1" applyAlignment="1">
      <alignment horizontal="center"/>
    </xf>
    <xf numFmtId="0" fontId="160" fillId="0" borderId="0" xfId="0" applyFont="1" applyAlignment="1">
      <alignment horizontal="right"/>
    </xf>
    <xf numFmtId="0" fontId="120" fillId="13" borderId="0" xfId="0" applyFont="1" applyFill="1" applyAlignment="1" applyProtection="1">
      <alignment horizontal="left"/>
      <protection hidden="1"/>
    </xf>
    <xf numFmtId="4" fontId="120" fillId="13" borderId="0" xfId="0" applyNumberFormat="1" applyFont="1" applyFill="1" applyAlignment="1" applyProtection="1">
      <alignment horizontal="right"/>
      <protection hidden="1"/>
    </xf>
    <xf numFmtId="0" fontId="120" fillId="13" borderId="0" xfId="0" applyFont="1" applyFill="1" applyAlignment="1" applyProtection="1">
      <alignment horizontal="center"/>
      <protection hidden="1"/>
    </xf>
    <xf numFmtId="0" fontId="161" fillId="0" borderId="0" xfId="0" applyFont="1" applyAlignment="1">
      <alignment horizontal="right"/>
    </xf>
    <xf numFmtId="0" fontId="162" fillId="14" borderId="13" xfId="2" applyFont="1" applyFill="1" applyBorder="1" applyAlignment="1" applyProtection="1">
      <alignment horizontal="center" vertical="center"/>
      <protection locked="0"/>
    </xf>
    <xf numFmtId="0" fontId="162" fillId="14" borderId="0" xfId="2" applyFont="1" applyFill="1" applyAlignment="1" applyProtection="1">
      <alignment horizontal="center" vertical="center"/>
      <protection locked="0"/>
    </xf>
    <xf numFmtId="0" fontId="162" fillId="0" borderId="0" xfId="2" applyFont="1" applyAlignment="1" applyProtection="1">
      <alignment horizontal="center" vertical="center"/>
      <protection locked="0"/>
    </xf>
    <xf numFmtId="0" fontId="162" fillId="14" borderId="9" xfId="2" applyFont="1" applyFill="1" applyBorder="1" applyAlignment="1" applyProtection="1">
      <alignment horizontal="center" vertical="center"/>
      <protection locked="0"/>
    </xf>
    <xf numFmtId="0" fontId="162" fillId="8" borderId="9" xfId="2" applyFont="1" applyFill="1" applyBorder="1" applyAlignment="1" applyProtection="1">
      <alignment horizontal="center" vertical="center"/>
      <protection locked="0"/>
    </xf>
    <xf numFmtId="0" fontId="162" fillId="14" borderId="3" xfId="2" applyFont="1" applyFill="1" applyBorder="1" applyAlignment="1" applyProtection="1">
      <alignment horizontal="center" vertical="center"/>
      <protection locked="0"/>
    </xf>
    <xf numFmtId="0" fontId="162" fillId="8" borderId="3" xfId="2" applyFont="1" applyFill="1" applyBorder="1" applyAlignment="1" applyProtection="1">
      <alignment horizontal="center" vertical="center"/>
      <protection locked="0"/>
    </xf>
    <xf numFmtId="0" fontId="162" fillId="8" borderId="0" xfId="2" applyFont="1" applyFill="1" applyAlignment="1" applyProtection="1">
      <alignment horizontal="center" vertical="center"/>
      <protection locked="0"/>
    </xf>
    <xf numFmtId="0" fontId="162" fillId="8" borderId="13" xfId="2" applyFont="1" applyFill="1" applyBorder="1" applyAlignment="1" applyProtection="1">
      <alignment horizontal="center" vertical="center"/>
      <protection locked="0"/>
    </xf>
    <xf numFmtId="0" fontId="162" fillId="14" borderId="0" xfId="2" applyFont="1" applyFill="1" applyBorder="1" applyAlignment="1" applyProtection="1">
      <alignment horizontal="center" vertical="center"/>
      <protection locked="0"/>
    </xf>
    <xf numFmtId="0" fontId="162" fillId="13" borderId="3" xfId="2" applyFont="1" applyFill="1" applyBorder="1" applyAlignment="1" applyProtection="1">
      <alignment horizontal="center" vertical="center"/>
      <protection locked="0"/>
    </xf>
    <xf numFmtId="0" fontId="162" fillId="8" borderId="0" xfId="2" applyFont="1" applyFill="1" applyBorder="1" applyAlignment="1" applyProtection="1">
      <alignment horizontal="center" vertical="center"/>
      <protection locked="0"/>
    </xf>
    <xf numFmtId="0" fontId="162" fillId="14" borderId="9" xfId="2" applyFont="1" applyFill="1" applyBorder="1" applyAlignment="1" applyProtection="1">
      <alignment horizontal="center" vertical="center" wrapText="1"/>
      <protection locked="0"/>
    </xf>
    <xf numFmtId="0" fontId="162" fillId="14" borderId="0" xfId="2" applyFont="1" applyFill="1" applyAlignment="1" applyProtection="1">
      <alignment horizontal="center" vertical="center" wrapText="1"/>
      <protection locked="0"/>
    </xf>
    <xf numFmtId="0" fontId="162" fillId="14" borderId="13" xfId="2" applyFont="1" applyFill="1" applyBorder="1" applyAlignment="1" applyProtection="1">
      <alignment horizontal="center" vertical="center" wrapText="1"/>
      <protection locked="0"/>
    </xf>
    <xf numFmtId="0" fontId="162" fillId="17" borderId="3" xfId="2" applyFont="1" applyFill="1" applyBorder="1" applyAlignment="1" applyProtection="1">
      <alignment horizontal="center" vertical="center"/>
      <protection locked="0"/>
    </xf>
    <xf numFmtId="0" fontId="162" fillId="16" borderId="0" xfId="2" applyFont="1" applyFill="1" applyBorder="1" applyAlignment="1" applyProtection="1">
      <alignment horizontal="center" vertical="center"/>
      <protection locked="0"/>
    </xf>
    <xf numFmtId="2" fontId="162" fillId="14" borderId="13" xfId="2" applyNumberFormat="1" applyFont="1" applyFill="1" applyBorder="1" applyAlignment="1" applyProtection="1">
      <alignment horizontal="center" vertical="center" wrapText="1"/>
      <protection locked="0"/>
    </xf>
    <xf numFmtId="2" fontId="162" fillId="14" borderId="0" xfId="2" applyNumberFormat="1" applyFont="1" applyFill="1" applyAlignment="1" applyProtection="1">
      <alignment horizontal="center" vertical="center" wrapText="1"/>
      <protection locked="0"/>
    </xf>
    <xf numFmtId="0" fontId="155" fillId="17" borderId="3" xfId="2" applyFont="1" applyFill="1" applyBorder="1" applyAlignment="1">
      <alignment horizontal="left" vertical="center"/>
    </xf>
    <xf numFmtId="0" fontId="116" fillId="17" borderId="3" xfId="2" applyFont="1" applyFill="1" applyBorder="1" applyAlignment="1">
      <alignment horizontal="left" vertical="center"/>
    </xf>
    <xf numFmtId="0" fontId="156" fillId="13" borderId="3" xfId="2" applyFont="1" applyFill="1" applyBorder="1" applyAlignment="1">
      <alignment horizontal="left" vertical="center"/>
    </xf>
    <xf numFmtId="0" fontId="155" fillId="17" borderId="22" xfId="2" applyFont="1" applyFill="1" applyBorder="1" applyAlignment="1">
      <alignment horizontal="left" vertical="center"/>
    </xf>
    <xf numFmtId="0" fontId="144" fillId="8" borderId="3" xfId="2" applyFont="1" applyFill="1" applyBorder="1" applyAlignment="1" applyProtection="1">
      <alignment horizontal="center" vertical="center" wrapText="1"/>
      <protection hidden="1"/>
    </xf>
    <xf numFmtId="0" fontId="145" fillId="8" borderId="3" xfId="2" applyFont="1" applyFill="1" applyBorder="1" applyAlignment="1" applyProtection="1">
      <alignment horizontal="center" vertical="center" wrapText="1"/>
      <protection locked="0"/>
    </xf>
    <xf numFmtId="0" fontId="147" fillId="8" borderId="9" xfId="2" applyFont="1" applyFill="1" applyBorder="1" applyAlignment="1" applyProtection="1">
      <alignment horizontal="center" vertical="center" wrapText="1"/>
      <protection hidden="1"/>
    </xf>
    <xf numFmtId="0" fontId="147" fillId="14" borderId="13" xfId="2" applyFont="1" applyFill="1" applyBorder="1" applyAlignment="1" applyProtection="1">
      <alignment horizontal="center" vertical="center" wrapText="1"/>
      <protection hidden="1"/>
    </xf>
    <xf numFmtId="0" fontId="147" fillId="14" borderId="0" xfId="2" applyFont="1" applyFill="1" applyAlignment="1" applyProtection="1">
      <alignment horizontal="center" vertical="center" wrapText="1"/>
      <protection hidden="1"/>
    </xf>
    <xf numFmtId="0" fontId="147" fillId="14" borderId="9" xfId="2" applyFont="1" applyFill="1" applyBorder="1" applyAlignment="1" applyProtection="1">
      <alignment horizontal="center" vertical="center" wrapText="1"/>
      <protection hidden="1"/>
    </xf>
    <xf numFmtId="0" fontId="143" fillId="0" borderId="0" xfId="2" applyFont="1" applyAlignment="1" applyProtection="1">
      <alignment horizontal="center" vertical="center" wrapText="1"/>
      <protection hidden="1"/>
    </xf>
    <xf numFmtId="0" fontId="114" fillId="4" borderId="0" xfId="2" applyFont="1" applyFill="1" applyAlignment="1" applyProtection="1">
      <alignment horizontal="center" vertical="center"/>
      <protection hidden="1"/>
    </xf>
    <xf numFmtId="0" fontId="164" fillId="7" borderId="1" xfId="2" applyFont="1" applyFill="1" applyBorder="1" applyAlignment="1">
      <alignment horizontal="left" vertical="center" wrapText="1"/>
    </xf>
    <xf numFmtId="0" fontId="164" fillId="7" borderId="1" xfId="2" applyFont="1" applyFill="1" applyBorder="1" applyAlignment="1">
      <alignment horizontal="center" vertical="center" wrapText="1"/>
    </xf>
    <xf numFmtId="0" fontId="164" fillId="7" borderId="1" xfId="2" applyFont="1" applyFill="1" applyBorder="1" applyAlignment="1">
      <alignment horizontal="center" vertical="center"/>
    </xf>
    <xf numFmtId="164" fontId="164" fillId="7" borderId="1" xfId="2" applyNumberFormat="1" applyFont="1" applyFill="1" applyBorder="1" applyAlignment="1">
      <alignment horizontal="center" vertical="center"/>
    </xf>
    <xf numFmtId="0" fontId="165" fillId="7" borderId="10" xfId="2" applyFont="1" applyFill="1" applyBorder="1" applyAlignment="1">
      <alignment horizontal="right" vertical="center"/>
    </xf>
    <xf numFmtId="0" fontId="166" fillId="7" borderId="0" xfId="2" applyFont="1" applyFill="1" applyAlignment="1"/>
    <xf numFmtId="0" fontId="10" fillId="0" borderId="8" xfId="0" applyFont="1" applyBorder="1" applyAlignment="1">
      <alignment horizontal="center"/>
    </xf>
    <xf numFmtId="0" fontId="64" fillId="0" borderId="0" xfId="2" applyFont="1" applyAlignment="1">
      <alignment horizontal="center" vertical="center"/>
    </xf>
    <xf numFmtId="0" fontId="29" fillId="0" borderId="3" xfId="2" applyFont="1" applyBorder="1" applyAlignment="1" applyProtection="1">
      <alignment horizontal="center" vertical="center" wrapText="1"/>
      <protection hidden="1"/>
    </xf>
    <xf numFmtId="0" fontId="77" fillId="0" borderId="1" xfId="2" applyFont="1" applyBorder="1" applyAlignment="1" applyProtection="1">
      <alignment horizontal="center" vertical="center"/>
      <protection hidden="1"/>
    </xf>
    <xf numFmtId="0" fontId="84" fillId="0" borderId="1" xfId="2" applyFont="1" applyBorder="1" applyAlignment="1" applyProtection="1">
      <alignment horizontal="center" vertical="center" wrapText="1"/>
      <protection hidden="1"/>
    </xf>
    <xf numFmtId="49" fontId="85" fillId="0" borderId="1" xfId="2" applyNumberFormat="1" applyFont="1" applyBorder="1" applyAlignment="1" applyProtection="1">
      <alignment horizontal="center" vertical="center"/>
      <protection hidden="1"/>
    </xf>
    <xf numFmtId="0" fontId="167" fillId="14" borderId="0" xfId="2" applyFont="1" applyFill="1" applyAlignment="1" applyProtection="1">
      <alignment horizontal="center" vertical="center"/>
      <protection hidden="1"/>
    </xf>
    <xf numFmtId="0" fontId="167" fillId="14" borderId="9" xfId="2" applyFont="1" applyFill="1" applyBorder="1" applyAlignment="1" applyProtection="1">
      <alignment horizontal="center" vertical="center"/>
      <protection hidden="1"/>
    </xf>
    <xf numFmtId="0" fontId="167" fillId="8" borderId="9" xfId="2" applyFont="1" applyFill="1" applyBorder="1" applyAlignment="1" applyProtection="1">
      <alignment horizontal="center" vertical="center"/>
      <protection hidden="1"/>
    </xf>
    <xf numFmtId="0" fontId="167" fillId="13" borderId="3" xfId="2" applyFont="1" applyFill="1" applyBorder="1" applyAlignment="1" applyProtection="1">
      <alignment horizontal="center" vertical="center"/>
      <protection hidden="1"/>
    </xf>
    <xf numFmtId="2" fontId="167" fillId="13" borderId="3" xfId="2" applyNumberFormat="1" applyFont="1" applyFill="1" applyBorder="1" applyAlignment="1" applyProtection="1">
      <alignment horizontal="center" vertical="center"/>
      <protection hidden="1"/>
    </xf>
    <xf numFmtId="2" fontId="168" fillId="0" borderId="3" xfId="2" applyNumberFormat="1" applyFont="1" applyBorder="1" applyAlignment="1" applyProtection="1">
      <alignment horizontal="center" vertical="center"/>
      <protection hidden="1"/>
    </xf>
    <xf numFmtId="2" fontId="168" fillId="14" borderId="0" xfId="2" applyNumberFormat="1" applyFont="1" applyFill="1" applyBorder="1" applyAlignment="1" applyProtection="1">
      <alignment horizontal="center" vertical="center"/>
      <protection hidden="1"/>
    </xf>
    <xf numFmtId="2" fontId="168" fillId="14" borderId="9" xfId="2" applyNumberFormat="1" applyFont="1" applyFill="1" applyBorder="1" applyAlignment="1" applyProtection="1">
      <alignment horizontal="center" vertical="center"/>
      <protection hidden="1"/>
    </xf>
    <xf numFmtId="2" fontId="168" fillId="0" borderId="9" xfId="2" applyNumberFormat="1" applyFont="1" applyBorder="1" applyAlignment="1" applyProtection="1">
      <alignment horizontal="center" vertical="center"/>
      <protection hidden="1"/>
    </xf>
    <xf numFmtId="2" fontId="168" fillId="14" borderId="3" xfId="2" applyNumberFormat="1" applyFont="1" applyFill="1" applyBorder="1" applyAlignment="1" applyProtection="1">
      <alignment horizontal="center" vertical="center"/>
      <protection hidden="1"/>
    </xf>
    <xf numFmtId="2" fontId="168" fillId="14" borderId="13" xfId="2" applyNumberFormat="1" applyFont="1" applyFill="1" applyBorder="1" applyAlignment="1" applyProtection="1">
      <alignment horizontal="center" vertical="center"/>
      <protection hidden="1"/>
    </xf>
    <xf numFmtId="2" fontId="168" fillId="13" borderId="3" xfId="2" applyNumberFormat="1" applyFont="1" applyFill="1" applyBorder="1" applyAlignment="1" applyProtection="1">
      <alignment horizontal="center" vertical="center"/>
      <protection hidden="1"/>
    </xf>
    <xf numFmtId="2" fontId="168" fillId="13" borderId="9" xfId="2" applyNumberFormat="1" applyFont="1" applyFill="1" applyBorder="1" applyAlignment="1" applyProtection="1">
      <alignment horizontal="center" vertical="center"/>
      <protection hidden="1"/>
    </xf>
    <xf numFmtId="0" fontId="169" fillId="0" borderId="1" xfId="2" applyFont="1" applyBorder="1" applyAlignment="1">
      <alignment horizontal="center" vertical="center" wrapText="1"/>
    </xf>
    <xf numFmtId="0" fontId="169" fillId="0" borderId="1" xfId="2" applyFont="1" applyBorder="1" applyAlignment="1">
      <alignment horizontal="center" vertical="center"/>
    </xf>
    <xf numFmtId="0" fontId="170" fillId="6" borderId="15" xfId="2" applyNumberFormat="1" applyFont="1" applyFill="1" applyBorder="1" applyAlignment="1" applyProtection="1">
      <alignment horizontal="center" vertical="center"/>
      <protection locked="0"/>
    </xf>
    <xf numFmtId="0" fontId="169" fillId="0" borderId="0" xfId="2" applyFont="1" applyAlignment="1"/>
    <xf numFmtId="0" fontId="147" fillId="8" borderId="0" xfId="2" applyFont="1" applyFill="1" applyBorder="1" applyAlignment="1" applyProtection="1">
      <alignment horizontal="center" vertical="center" wrapText="1"/>
      <protection hidden="1"/>
    </xf>
    <xf numFmtId="0" fontId="147" fillId="8" borderId="9" xfId="2" applyFont="1" applyFill="1" applyBorder="1" applyAlignment="1" applyProtection="1">
      <alignment horizontal="center" vertical="center" wrapText="1"/>
      <protection hidden="1"/>
    </xf>
    <xf numFmtId="0" fontId="147" fillId="8" borderId="13" xfId="2" applyFont="1" applyFill="1" applyBorder="1" applyAlignment="1" applyProtection="1">
      <alignment horizontal="center" vertical="center" wrapText="1"/>
      <protection hidden="1"/>
    </xf>
    <xf numFmtId="0" fontId="144" fillId="8" borderId="13" xfId="2" applyFont="1" applyFill="1" applyBorder="1" applyAlignment="1" applyProtection="1">
      <alignment horizontal="center" vertical="center" wrapText="1"/>
      <protection hidden="1"/>
    </xf>
    <xf numFmtId="0" fontId="145" fillId="8" borderId="13" xfId="2" applyFont="1" applyFill="1" applyBorder="1" applyAlignment="1" applyProtection="1">
      <alignment horizontal="center" vertical="center" wrapText="1"/>
      <protection locked="0"/>
    </xf>
    <xf numFmtId="0" fontId="144" fillId="8" borderId="9" xfId="2" applyFont="1" applyFill="1" applyBorder="1" applyAlignment="1" applyProtection="1">
      <alignment horizontal="center" vertical="center" wrapText="1"/>
      <protection hidden="1"/>
    </xf>
    <xf numFmtId="0" fontId="145" fillId="8" borderId="9" xfId="2" applyFont="1" applyFill="1" applyBorder="1" applyAlignment="1" applyProtection="1">
      <alignment horizontal="center" vertical="center" wrapText="1"/>
      <protection locked="0"/>
    </xf>
    <xf numFmtId="0" fontId="171" fillId="0" borderId="1" xfId="2" applyFont="1" applyBorder="1" applyAlignment="1">
      <alignment horizontal="center" vertical="center" wrapText="1"/>
    </xf>
    <xf numFmtId="0" fontId="171" fillId="0" borderId="1" xfId="2" applyFont="1" applyBorder="1" applyAlignment="1">
      <alignment horizontal="center" vertical="center"/>
    </xf>
    <xf numFmtId="0" fontId="172" fillId="0" borderId="15" xfId="2" applyNumberFormat="1" applyFont="1" applyBorder="1" applyAlignment="1" applyProtection="1">
      <alignment horizontal="center" vertical="center"/>
      <protection locked="0"/>
    </xf>
    <xf numFmtId="0" fontId="171" fillId="0" borderId="0" xfId="2" applyFont="1" applyAlignment="1"/>
    <xf numFmtId="0" fontId="52" fillId="0" borderId="2" xfId="2" applyNumberFormat="1" applyFont="1" applyBorder="1" applyAlignment="1">
      <alignment horizontal="center" vertical="center"/>
    </xf>
    <xf numFmtId="0" fontId="157" fillId="13" borderId="20" xfId="2" applyFont="1" applyFill="1" applyBorder="1" applyAlignment="1" applyProtection="1">
      <alignment horizontal="center" vertical="center"/>
      <protection locked="0"/>
    </xf>
    <xf numFmtId="0" fontId="173" fillId="0" borderId="1" xfId="2" applyFont="1" applyBorder="1" applyAlignment="1">
      <alignment horizontal="center" vertical="center" wrapText="1"/>
    </xf>
    <xf numFmtId="0" fontId="173" fillId="0" borderId="1" xfId="2" applyFont="1" applyBorder="1" applyAlignment="1">
      <alignment horizontal="center" vertical="center"/>
    </xf>
    <xf numFmtId="0" fontId="174" fillId="0" borderId="15" xfId="2" applyNumberFormat="1" applyFont="1" applyBorder="1" applyAlignment="1" applyProtection="1">
      <alignment horizontal="center" vertical="center"/>
      <protection locked="0"/>
    </xf>
    <xf numFmtId="0" fontId="173" fillId="0" borderId="0" xfId="2" applyFont="1" applyAlignment="1"/>
    <xf numFmtId="0" fontId="67" fillId="0" borderId="0" xfId="2" applyFont="1" applyAlignment="1">
      <alignment horizontal="center" vertical="center"/>
    </xf>
    <xf numFmtId="0" fontId="64" fillId="8" borderId="0" xfId="2" applyFont="1" applyFill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2" applyFont="1" applyAlignment="1">
      <alignment horizontal="center" vertical="center"/>
    </xf>
    <xf numFmtId="0" fontId="59" fillId="8" borderId="0" xfId="2" applyFont="1" applyFill="1" applyAlignment="1">
      <alignment horizontal="center" vertical="center"/>
    </xf>
    <xf numFmtId="0" fontId="64" fillId="0" borderId="0" xfId="2" applyFont="1" applyBorder="1" applyAlignment="1">
      <alignment horizontal="center" vertical="center"/>
    </xf>
    <xf numFmtId="0" fontId="167" fillId="8" borderId="0" xfId="2" applyFont="1" applyFill="1" applyAlignment="1" applyProtection="1">
      <alignment horizontal="center" vertical="center"/>
      <protection hidden="1"/>
    </xf>
    <xf numFmtId="0" fontId="167" fillId="8" borderId="13" xfId="2" applyFont="1" applyFill="1" applyBorder="1" applyAlignment="1" applyProtection="1">
      <alignment horizontal="center" vertical="center"/>
      <protection hidden="1"/>
    </xf>
    <xf numFmtId="0" fontId="167" fillId="14" borderId="0" xfId="2" applyFont="1" applyFill="1" applyBorder="1" applyAlignment="1" applyProtection="1">
      <alignment horizontal="center" vertical="center"/>
      <protection hidden="1"/>
    </xf>
    <xf numFmtId="0" fontId="167" fillId="8" borderId="0" xfId="2" applyFont="1" applyFill="1" applyBorder="1" applyAlignment="1" applyProtection="1">
      <alignment horizontal="center" vertical="center"/>
      <protection hidden="1"/>
    </xf>
    <xf numFmtId="164" fontId="167" fillId="14" borderId="9" xfId="2" applyNumberFormat="1" applyFont="1" applyFill="1" applyBorder="1" applyAlignment="1" applyProtection="1">
      <alignment horizontal="center" vertical="center"/>
      <protection hidden="1"/>
    </xf>
    <xf numFmtId="4" fontId="119" fillId="13" borderId="0" xfId="2" applyNumberFormat="1" applyFont="1" applyFill="1" applyAlignment="1" applyProtection="1">
      <alignment horizontal="center" vertical="center"/>
      <protection locked="0" hidden="1"/>
    </xf>
    <xf numFmtId="0" fontId="65" fillId="0" borderId="0" xfId="0" applyFont="1" applyAlignment="1">
      <alignment horizontal="left" vertical="center"/>
    </xf>
    <xf numFmtId="164" fontId="77" fillId="6" borderId="1" xfId="2" applyNumberFormat="1" applyFont="1" applyFill="1" applyBorder="1" applyAlignment="1">
      <alignment horizontal="center" vertical="center"/>
    </xf>
    <xf numFmtId="0" fontId="59" fillId="8" borderId="0" xfId="2" applyFont="1" applyFill="1" applyAlignment="1">
      <alignment horizontal="left" vertical="center"/>
    </xf>
    <xf numFmtId="0" fontId="162" fillId="14" borderId="3" xfId="2" applyFont="1" applyFill="1" applyBorder="1" applyAlignment="1" applyProtection="1">
      <alignment horizontal="center" vertical="center" wrapText="1"/>
      <protection locked="0"/>
    </xf>
    <xf numFmtId="0" fontId="148" fillId="13" borderId="9" xfId="2" applyFont="1" applyFill="1" applyBorder="1" applyAlignment="1" applyProtection="1">
      <alignment horizontal="right" vertical="center"/>
      <protection hidden="1"/>
    </xf>
    <xf numFmtId="0" fontId="148" fillId="13" borderId="9" xfId="2" applyFont="1" applyFill="1" applyBorder="1" applyAlignment="1" applyProtection="1">
      <alignment horizontal="center" vertical="center"/>
      <protection hidden="1"/>
    </xf>
    <xf numFmtId="0" fontId="144" fillId="13" borderId="9" xfId="2" applyFont="1" applyFill="1" applyBorder="1" applyAlignment="1" applyProtection="1">
      <alignment horizontal="center" vertical="center"/>
      <protection hidden="1"/>
    </xf>
    <xf numFmtId="0" fontId="77" fillId="6" borderId="1" xfId="2" applyFont="1" applyFill="1" applyBorder="1" applyAlignment="1" applyProtection="1">
      <alignment horizontal="center" vertical="center" wrapText="1"/>
      <protection hidden="1"/>
    </xf>
    <xf numFmtId="0" fontId="77" fillId="6" borderId="1" xfId="2" applyFont="1" applyFill="1" applyBorder="1" applyAlignment="1" applyProtection="1">
      <alignment horizontal="center" vertical="center"/>
      <protection hidden="1"/>
    </xf>
    <xf numFmtId="49" fontId="85" fillId="6" borderId="1" xfId="2" applyNumberFormat="1" applyFont="1" applyFill="1" applyBorder="1" applyAlignment="1" applyProtection="1">
      <alignment horizontal="center" vertical="center"/>
      <protection hidden="1"/>
    </xf>
    <xf numFmtId="0" fontId="147" fillId="14" borderId="9" xfId="2" applyFont="1" applyFill="1" applyBorder="1" applyAlignment="1" applyProtection="1">
      <alignment horizontal="center" vertical="center" wrapText="1"/>
      <protection hidden="1"/>
    </xf>
    <xf numFmtId="0" fontId="147" fillId="14" borderId="0" xfId="2" applyFont="1" applyFill="1" applyAlignment="1" applyProtection="1">
      <alignment horizontal="center" vertical="center" wrapText="1"/>
      <protection hidden="1"/>
    </xf>
    <xf numFmtId="0" fontId="78" fillId="0" borderId="15" xfId="0" applyNumberFormat="1" applyFont="1" applyBorder="1" applyAlignment="1" applyProtection="1">
      <alignment horizontal="center" vertical="center"/>
      <protection locked="0"/>
    </xf>
    <xf numFmtId="0" fontId="77" fillId="0" borderId="1" xfId="0" applyFont="1" applyBorder="1" applyAlignment="1" applyProtection="1">
      <alignment horizontal="center" vertical="center"/>
      <protection hidden="1"/>
    </xf>
    <xf numFmtId="0" fontId="77" fillId="0" borderId="0" xfId="0" applyFont="1" applyAlignment="1" applyProtection="1">
      <protection hidden="1"/>
    </xf>
    <xf numFmtId="0" fontId="77" fillId="0" borderId="0" xfId="0" applyFont="1" applyBorder="1" applyAlignment="1" applyProtection="1">
      <protection hidden="1"/>
    </xf>
    <xf numFmtId="49" fontId="147" fillId="14" borderId="3" xfId="2" applyNumberFormat="1" applyFont="1" applyFill="1" applyBorder="1" applyAlignment="1">
      <alignment horizontal="center" vertical="center" wrapText="1"/>
    </xf>
    <xf numFmtId="2" fontId="168" fillId="8" borderId="13" xfId="2" applyNumberFormat="1" applyFont="1" applyFill="1" applyBorder="1" applyAlignment="1" applyProtection="1">
      <alignment horizontal="center" vertical="center"/>
      <protection hidden="1"/>
    </xf>
    <xf numFmtId="2" fontId="168" fillId="8" borderId="0" xfId="2" applyNumberFormat="1" applyFont="1" applyFill="1" applyBorder="1" applyAlignment="1" applyProtection="1">
      <alignment horizontal="center" vertical="center"/>
      <protection hidden="1"/>
    </xf>
    <xf numFmtId="2" fontId="168" fillId="8" borderId="9" xfId="2" applyNumberFormat="1" applyFont="1" applyFill="1" applyBorder="1" applyAlignment="1" applyProtection="1">
      <alignment horizontal="center" vertical="center"/>
      <protection hidden="1"/>
    </xf>
    <xf numFmtId="2" fontId="168" fillId="8" borderId="3" xfId="2" applyNumberFormat="1" applyFont="1" applyFill="1" applyBorder="1" applyAlignment="1" applyProtection="1">
      <alignment horizontal="center" vertical="center"/>
      <protection hidden="1"/>
    </xf>
    <xf numFmtId="2" fontId="147" fillId="14" borderId="3" xfId="2" applyNumberFormat="1" applyFont="1" applyFill="1" applyBorder="1" applyAlignment="1" applyProtection="1">
      <alignment horizontal="center" vertical="center" wrapText="1"/>
      <protection hidden="1"/>
    </xf>
    <xf numFmtId="0" fontId="144" fillId="14" borderId="3" xfId="2" applyFont="1" applyFill="1" applyBorder="1" applyAlignment="1" applyProtection="1">
      <alignment horizontal="center" vertical="center" wrapText="1"/>
      <protection hidden="1"/>
    </xf>
    <xf numFmtId="0" fontId="145" fillId="14" borderId="3" xfId="2" applyFont="1" applyFill="1" applyBorder="1" applyAlignment="1" applyProtection="1">
      <alignment horizontal="center" vertical="center" wrapText="1"/>
      <protection locked="0"/>
    </xf>
    <xf numFmtId="0" fontId="147" fillId="8" borderId="0" xfId="2" applyFont="1" applyFill="1" applyBorder="1" applyAlignment="1" applyProtection="1">
      <alignment horizontal="center" vertical="center" wrapText="1"/>
      <protection hidden="1"/>
    </xf>
    <xf numFmtId="0" fontId="147" fillId="8" borderId="9" xfId="2" applyFont="1" applyFill="1" applyBorder="1" applyAlignment="1" applyProtection="1">
      <alignment horizontal="center" vertical="center" wrapText="1"/>
      <protection hidden="1"/>
    </xf>
    <xf numFmtId="0" fontId="147" fillId="14" borderId="13" xfId="2" applyFont="1" applyFill="1" applyBorder="1" applyAlignment="1" applyProtection="1">
      <alignment horizontal="center" vertical="center" wrapText="1"/>
      <protection hidden="1"/>
    </xf>
    <xf numFmtId="0" fontId="147" fillId="14" borderId="0" xfId="2" applyFont="1" applyFill="1" applyAlignment="1" applyProtection="1">
      <alignment horizontal="center" vertical="center" wrapText="1"/>
      <protection hidden="1"/>
    </xf>
    <xf numFmtId="0" fontId="143" fillId="8" borderId="13" xfId="2" applyFont="1" applyFill="1" applyBorder="1" applyAlignment="1" applyProtection="1">
      <alignment horizontal="center" vertical="center" wrapText="1"/>
      <protection hidden="1"/>
    </xf>
    <xf numFmtId="0" fontId="143" fillId="8" borderId="0" xfId="2" applyFont="1" applyFill="1" applyAlignment="1" applyProtection="1">
      <alignment horizontal="center" vertical="center" wrapText="1"/>
      <protection hidden="1"/>
    </xf>
    <xf numFmtId="0" fontId="143" fillId="8" borderId="9" xfId="2" applyFont="1" applyFill="1" applyBorder="1" applyAlignment="1" applyProtection="1">
      <alignment horizontal="center" vertical="center" wrapText="1"/>
      <protection hidden="1"/>
    </xf>
    <xf numFmtId="0" fontId="147" fillId="14" borderId="0" xfId="2" applyFont="1" applyFill="1" applyBorder="1" applyAlignment="1" applyProtection="1">
      <alignment horizontal="center" vertical="center" wrapText="1"/>
      <protection hidden="1"/>
    </xf>
    <xf numFmtId="0" fontId="147" fillId="14" borderId="9" xfId="2" applyFont="1" applyFill="1" applyBorder="1" applyAlignment="1" applyProtection="1">
      <alignment horizontal="center" vertical="center" wrapText="1"/>
      <protection hidden="1"/>
    </xf>
    <xf numFmtId="0" fontId="147" fillId="8" borderId="0" xfId="2" applyFont="1" applyFill="1" applyAlignment="1" applyProtection="1">
      <alignment horizontal="center" vertical="center" wrapText="1"/>
      <protection hidden="1"/>
    </xf>
    <xf numFmtId="0" fontId="143" fillId="14" borderId="0" xfId="2" applyFont="1" applyFill="1" applyAlignment="1" applyProtection="1">
      <alignment horizontal="center" vertical="center" wrapText="1"/>
      <protection hidden="1"/>
    </xf>
    <xf numFmtId="0" fontId="147" fillId="8" borderId="13" xfId="2" applyFont="1" applyFill="1" applyBorder="1" applyAlignment="1" applyProtection="1">
      <alignment horizontal="center" vertical="center" wrapText="1"/>
      <protection hidden="1"/>
    </xf>
    <xf numFmtId="49" fontId="147" fillId="8" borderId="13" xfId="2" applyNumberFormat="1" applyFont="1" applyFill="1" applyBorder="1" applyAlignment="1">
      <alignment horizontal="center" vertical="center" wrapText="1"/>
    </xf>
    <xf numFmtId="0" fontId="143" fillId="14" borderId="9" xfId="2" applyFont="1" applyFill="1" applyBorder="1" applyAlignment="1" applyProtection="1">
      <alignment horizontal="center" vertical="center" wrapText="1"/>
      <protection hidden="1"/>
    </xf>
    <xf numFmtId="0" fontId="147" fillId="8" borderId="0" xfId="2" applyFont="1" applyFill="1" applyAlignment="1">
      <alignment horizontal="center" vertical="center" wrapText="1"/>
    </xf>
    <xf numFmtId="0" fontId="143" fillId="14" borderId="0" xfId="2" applyFont="1" applyFill="1" applyAlignment="1">
      <alignment horizontal="center" vertical="center" wrapText="1"/>
    </xf>
    <xf numFmtId="0" fontId="143" fillId="14" borderId="9" xfId="2" applyFont="1" applyFill="1" applyBorder="1" applyAlignment="1">
      <alignment horizontal="center" vertical="center" wrapText="1"/>
    </xf>
    <xf numFmtId="0" fontId="143" fillId="14" borderId="13" xfId="2" applyFont="1" applyFill="1" applyBorder="1" applyAlignment="1" applyProtection="1">
      <alignment horizontal="center" vertical="center" wrapText="1"/>
      <protection hidden="1"/>
    </xf>
    <xf numFmtId="0" fontId="147" fillId="8" borderId="13" xfId="2" applyFont="1" applyFill="1" applyBorder="1" applyAlignment="1">
      <alignment horizontal="center" vertical="center" wrapText="1"/>
    </xf>
    <xf numFmtId="0" fontId="147" fillId="8" borderId="9" xfId="2" applyFont="1" applyFill="1" applyBorder="1" applyAlignment="1">
      <alignment horizontal="center" vertical="center" wrapText="1"/>
    </xf>
    <xf numFmtId="0" fontId="147" fillId="14" borderId="0" xfId="2" applyFont="1" applyFill="1" applyAlignment="1">
      <alignment horizontal="center" vertical="center" wrapText="1"/>
    </xf>
    <xf numFmtId="0" fontId="147" fillId="14" borderId="9" xfId="2" applyFont="1" applyFill="1" applyBorder="1" applyAlignment="1">
      <alignment horizontal="center" vertical="center" wrapText="1"/>
    </xf>
    <xf numFmtId="0" fontId="147" fillId="14" borderId="13" xfId="2" applyFont="1" applyFill="1" applyBorder="1" applyAlignment="1">
      <alignment horizontal="center" vertical="center" wrapText="1"/>
    </xf>
    <xf numFmtId="0" fontId="175" fillId="0" borderId="1" xfId="2" applyFont="1" applyBorder="1" applyAlignment="1">
      <alignment horizontal="center" vertical="center" wrapText="1"/>
    </xf>
    <xf numFmtId="0" fontId="175" fillId="0" borderId="1" xfId="2" applyFont="1" applyBorder="1" applyAlignment="1">
      <alignment horizontal="center" vertical="center"/>
    </xf>
    <xf numFmtId="0" fontId="176" fillId="5" borderId="15" xfId="2" applyNumberFormat="1" applyFont="1" applyFill="1" applyBorder="1" applyAlignment="1" applyProtection="1">
      <alignment horizontal="center" vertical="center"/>
      <protection locked="0"/>
    </xf>
    <xf numFmtId="0" fontId="175" fillId="0" borderId="0" xfId="2" applyFont="1" applyAlignment="1"/>
    <xf numFmtId="14" fontId="175" fillId="0" borderId="1" xfId="2" applyNumberFormat="1" applyFont="1" applyBorder="1" applyAlignment="1">
      <alignment horizontal="left" vertical="center" wrapText="1"/>
    </xf>
    <xf numFmtId="49" fontId="177" fillId="0" borderId="1" xfId="2" applyNumberFormat="1" applyFont="1" applyBorder="1" applyAlignment="1">
      <alignment horizontal="center" vertical="center"/>
    </xf>
    <xf numFmtId="164" fontId="175" fillId="0" borderId="1" xfId="2" applyNumberFormat="1" applyFont="1" applyBorder="1" applyAlignment="1">
      <alignment horizontal="center" vertical="center"/>
    </xf>
    <xf numFmtId="2" fontId="178" fillId="0" borderId="1" xfId="2" applyNumberFormat="1" applyFont="1" applyBorder="1" applyAlignment="1">
      <alignment horizontal="right" vertical="center"/>
    </xf>
    <xf numFmtId="0" fontId="179" fillId="0" borderId="10" xfId="2" applyFont="1" applyBorder="1" applyAlignment="1">
      <alignment horizontal="right" vertical="center"/>
    </xf>
    <xf numFmtId="0" fontId="180" fillId="0" borderId="0" xfId="2" applyFont="1" applyAlignment="1"/>
    <xf numFmtId="49" fontId="143" fillId="14" borderId="0" xfId="2" applyNumberFormat="1" applyFont="1" applyFill="1" applyAlignment="1">
      <alignment horizontal="center" vertical="center" wrapText="1"/>
    </xf>
    <xf numFmtId="0" fontId="147" fillId="14" borderId="3" xfId="2" applyFont="1" applyFill="1" applyBorder="1" applyAlignment="1" applyProtection="1">
      <alignment vertical="center" wrapText="1"/>
      <protection hidden="1"/>
    </xf>
    <xf numFmtId="49" fontId="143" fillId="14" borderId="13" xfId="2" applyNumberFormat="1" applyFont="1" applyFill="1" applyBorder="1" applyAlignment="1" applyProtection="1">
      <alignment horizontal="center" vertical="center" wrapText="1"/>
      <protection hidden="1"/>
    </xf>
    <xf numFmtId="49" fontId="143" fillId="14" borderId="9" xfId="2" applyNumberFormat="1" applyFont="1" applyFill="1" applyBorder="1" applyAlignment="1" applyProtection="1">
      <alignment horizontal="center" vertical="center" wrapText="1"/>
      <protection hidden="1"/>
    </xf>
    <xf numFmtId="3" fontId="143" fillId="14" borderId="13" xfId="2" applyNumberFormat="1" applyFont="1" applyFill="1" applyBorder="1" applyAlignment="1" applyProtection="1">
      <alignment horizontal="center" vertical="center"/>
      <protection hidden="1"/>
    </xf>
    <xf numFmtId="0" fontId="143" fillId="14" borderId="0" xfId="2" applyFont="1" applyFill="1" applyBorder="1" applyAlignment="1">
      <alignment horizontal="center" vertical="center" wrapText="1"/>
    </xf>
    <xf numFmtId="0" fontId="143" fillId="14" borderId="0" xfId="2" applyFont="1" applyFill="1" applyBorder="1" applyAlignment="1" applyProtection="1">
      <alignment horizontal="center" vertical="center"/>
      <protection hidden="1"/>
    </xf>
    <xf numFmtId="2" fontId="167" fillId="14" borderId="0" xfId="2" applyNumberFormat="1" applyFont="1" applyFill="1" applyBorder="1" applyAlignment="1" applyProtection="1">
      <alignment horizontal="center" vertical="center"/>
      <protection hidden="1"/>
    </xf>
    <xf numFmtId="0" fontId="149" fillId="16" borderId="0" xfId="2" applyFont="1" applyFill="1" applyBorder="1" applyAlignment="1">
      <alignment horizontal="left" vertical="center"/>
    </xf>
    <xf numFmtId="0" fontId="149" fillId="16" borderId="9" xfId="2" applyFont="1" applyFill="1" applyBorder="1" applyAlignment="1">
      <alignment horizontal="left" vertical="center"/>
    </xf>
    <xf numFmtId="0" fontId="162" fillId="16" borderId="9" xfId="2" applyFont="1" applyFill="1" applyBorder="1" applyAlignment="1" applyProtection="1">
      <alignment horizontal="center" vertical="center"/>
      <protection locked="0"/>
    </xf>
    <xf numFmtId="0" fontId="143" fillId="14" borderId="13" xfId="2" applyFont="1" applyFill="1" applyBorder="1" applyAlignment="1">
      <alignment horizontal="center"/>
    </xf>
    <xf numFmtId="0" fontId="143" fillId="14" borderId="0" xfId="2" applyFont="1" applyFill="1" applyAlignment="1">
      <alignment horizontal="center"/>
    </xf>
    <xf numFmtId="14" fontId="147" fillId="8" borderId="0" xfId="2" applyNumberFormat="1" applyFont="1" applyFill="1" applyAlignment="1">
      <alignment horizontal="center" vertical="center" wrapText="1"/>
    </xf>
    <xf numFmtId="17" fontId="143" fillId="8" borderId="13" xfId="2" applyNumberFormat="1" applyFont="1" applyFill="1" applyBorder="1" applyAlignment="1">
      <alignment horizontal="center" vertical="center" wrapText="1"/>
    </xf>
    <xf numFmtId="0" fontId="147" fillId="14" borderId="0" xfId="2" applyFont="1" applyFill="1" applyAlignment="1" applyProtection="1">
      <alignment horizontal="center" vertical="center" wrapText="1"/>
      <protection hidden="1"/>
    </xf>
    <xf numFmtId="2" fontId="80" fillId="0" borderId="10" xfId="2" applyNumberFormat="1" applyFont="1" applyBorder="1" applyAlignment="1" applyProtection="1">
      <alignment horizontal="center" vertical="center"/>
      <protection hidden="1"/>
    </xf>
    <xf numFmtId="0" fontId="120" fillId="18" borderId="0" xfId="0" applyFont="1" applyFill="1" applyAlignment="1">
      <alignment horizontal="center" vertical="center"/>
    </xf>
    <xf numFmtId="0" fontId="0" fillId="0" borderId="23" xfId="0" applyBorder="1"/>
    <xf numFmtId="0" fontId="147" fillId="18" borderId="0" xfId="0" applyFont="1" applyFill="1" applyAlignment="1">
      <alignment horizontal="center" vertical="center"/>
    </xf>
    <xf numFmtId="0" fontId="147" fillId="18" borderId="3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left" vertical="center" wrapText="1"/>
    </xf>
    <xf numFmtId="0" fontId="147" fillId="18" borderId="1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left" vertical="center" wrapText="1"/>
    </xf>
    <xf numFmtId="0" fontId="147" fillId="18" borderId="0" xfId="0" applyFont="1" applyFill="1" applyAlignment="1">
      <alignment horizontal="center" vertical="center" wrapText="1"/>
    </xf>
    <xf numFmtId="2" fontId="147" fillId="18" borderId="0" xfId="0" applyNumberFormat="1" applyFont="1" applyFill="1" applyAlignment="1">
      <alignment horizontal="center" vertical="center" wrapText="1"/>
    </xf>
    <xf numFmtId="0" fontId="147" fillId="18" borderId="9" xfId="0" applyFont="1" applyFill="1" applyBorder="1" applyAlignment="1">
      <alignment horizontal="center" vertical="center"/>
    </xf>
    <xf numFmtId="0" fontId="147" fillId="18" borderId="9" xfId="0" applyFont="1" applyFill="1" applyBorder="1" applyAlignment="1">
      <alignment horizontal="center" vertical="center" wrapText="1"/>
    </xf>
    <xf numFmtId="2" fontId="147" fillId="18" borderId="9" xfId="0" applyNumberFormat="1" applyFont="1" applyFill="1" applyBorder="1" applyAlignment="1">
      <alignment horizontal="center" vertical="center" wrapText="1"/>
    </xf>
    <xf numFmtId="0" fontId="147" fillId="18" borderId="3" xfId="0" applyFont="1" applyFill="1" applyBorder="1" applyAlignment="1">
      <alignment horizontal="center" vertical="center" wrapText="1"/>
    </xf>
    <xf numFmtId="2" fontId="147" fillId="18" borderId="3" xfId="0" applyNumberFormat="1" applyFont="1" applyFill="1" applyBorder="1" applyAlignment="1">
      <alignment horizontal="center" vertical="center" wrapText="1"/>
    </xf>
    <xf numFmtId="2" fontId="144" fillId="0" borderId="9" xfId="2" applyNumberFormat="1" applyFont="1" applyBorder="1" applyAlignment="1" applyProtection="1">
      <alignment horizontal="center" vertical="center" wrapText="1"/>
      <protection hidden="1"/>
    </xf>
    <xf numFmtId="2" fontId="144" fillId="0" borderId="3" xfId="2" applyNumberFormat="1" applyFont="1" applyBorder="1" applyAlignment="1" applyProtection="1">
      <alignment horizontal="center" vertical="center" wrapText="1"/>
      <protection hidden="1"/>
    </xf>
    <xf numFmtId="2" fontId="144" fillId="0" borderId="0" xfId="2" applyNumberFormat="1" applyFont="1" applyAlignment="1" applyProtection="1">
      <alignment horizontal="center" vertical="center" wrapText="1"/>
      <protection hidden="1"/>
    </xf>
    <xf numFmtId="0" fontId="145" fillId="0" borderId="3" xfId="2" applyFont="1" applyBorder="1" applyAlignment="1" applyProtection="1">
      <alignment horizontal="center" vertical="center" wrapText="1"/>
      <protection locked="0"/>
    </xf>
    <xf numFmtId="0" fontId="147" fillId="19" borderId="3" xfId="0" applyFont="1" applyFill="1" applyBorder="1" applyAlignment="1">
      <alignment horizontal="center" vertical="center"/>
    </xf>
    <xf numFmtId="0" fontId="0" fillId="14" borderId="3" xfId="0" applyFont="1" applyFill="1" applyBorder="1" applyAlignment="1">
      <alignment horizontal="left" vertical="center" wrapText="1"/>
    </xf>
    <xf numFmtId="0" fontId="147" fillId="19" borderId="3" xfId="0" applyFont="1" applyFill="1" applyBorder="1" applyAlignment="1">
      <alignment horizontal="center" vertical="center" wrapText="1"/>
    </xf>
    <xf numFmtId="2" fontId="147" fillId="19" borderId="3" xfId="0" applyNumberFormat="1" applyFont="1" applyFill="1" applyBorder="1" applyAlignment="1">
      <alignment horizontal="center" vertical="center" wrapText="1"/>
    </xf>
    <xf numFmtId="2" fontId="144" fillId="14" borderId="3" xfId="2" applyNumberFormat="1" applyFont="1" applyFill="1" applyBorder="1" applyAlignment="1" applyProtection="1">
      <alignment horizontal="center" vertical="center" wrapText="1"/>
      <protection hidden="1"/>
    </xf>
    <xf numFmtId="0" fontId="147" fillId="19" borderId="9" xfId="0" applyFont="1" applyFill="1" applyBorder="1" applyAlignment="1">
      <alignment horizontal="center" vertical="center"/>
    </xf>
    <xf numFmtId="0" fontId="147" fillId="19" borderId="0" xfId="0" applyFont="1" applyFill="1" applyAlignment="1">
      <alignment horizontal="center" vertical="center"/>
    </xf>
    <xf numFmtId="0" fontId="0" fillId="14" borderId="0" xfId="0" applyFont="1" applyFill="1" applyAlignment="1">
      <alignment horizontal="left" vertical="center" wrapText="1"/>
    </xf>
    <xf numFmtId="2" fontId="144" fillId="14" borderId="9" xfId="2" applyNumberFormat="1" applyFont="1" applyFill="1" applyBorder="1" applyAlignment="1" applyProtection="1">
      <alignment horizontal="center" vertical="center" wrapText="1"/>
      <protection hidden="1"/>
    </xf>
    <xf numFmtId="0" fontId="147" fillId="19" borderId="13" xfId="0" applyFont="1" applyFill="1" applyBorder="1" applyAlignment="1">
      <alignment horizontal="center" vertical="center"/>
    </xf>
    <xf numFmtId="0" fontId="0" fillId="14" borderId="13" xfId="0" applyFont="1" applyFill="1" applyBorder="1" applyAlignment="1">
      <alignment horizontal="left" vertical="center" wrapText="1"/>
    </xf>
    <xf numFmtId="0" fontId="147" fillId="19" borderId="0" xfId="0" applyFont="1" applyFill="1" applyAlignment="1">
      <alignment horizontal="center" vertical="center" wrapText="1"/>
    </xf>
    <xf numFmtId="2" fontId="147" fillId="19" borderId="0" xfId="0" applyNumberFormat="1" applyFont="1" applyFill="1" applyAlignment="1">
      <alignment horizontal="center" vertical="center" wrapText="1"/>
    </xf>
    <xf numFmtId="2" fontId="144" fillId="14" borderId="0" xfId="2" applyNumberFormat="1" applyFont="1" applyFill="1" applyAlignment="1" applyProtection="1">
      <alignment horizontal="center" vertical="center" wrapText="1"/>
      <protection hidden="1"/>
    </xf>
    <xf numFmtId="0" fontId="0" fillId="8" borderId="0" xfId="0" applyFont="1" applyFill="1" applyAlignment="1">
      <alignment horizontal="left" vertical="center" wrapText="1"/>
    </xf>
    <xf numFmtId="2" fontId="144" fillId="8" borderId="9" xfId="2" applyNumberFormat="1" applyFont="1" applyFill="1" applyBorder="1" applyAlignment="1" applyProtection="1">
      <alignment horizontal="center" vertical="center" wrapText="1"/>
      <protection hidden="1"/>
    </xf>
    <xf numFmtId="0" fontId="147" fillId="14" borderId="9" xfId="2" applyFont="1" applyFill="1" applyBorder="1" applyAlignment="1" applyProtection="1">
      <alignment horizontal="center" vertical="center" wrapText="1"/>
      <protection hidden="1"/>
    </xf>
    <xf numFmtId="0" fontId="147" fillId="14" borderId="0" xfId="2" applyFont="1" applyFill="1" applyAlignment="1" applyProtection="1">
      <alignment horizontal="center" vertical="center" wrapText="1"/>
      <protection hidden="1"/>
    </xf>
    <xf numFmtId="0" fontId="147" fillId="8" borderId="13" xfId="2" applyFont="1" applyFill="1" applyBorder="1" applyAlignment="1" applyProtection="1">
      <alignment horizontal="center" vertical="center" wrapText="1"/>
      <protection hidden="1"/>
    </xf>
    <xf numFmtId="0" fontId="147" fillId="8" borderId="9" xfId="2" applyFont="1" applyFill="1" applyBorder="1" applyAlignment="1" applyProtection="1">
      <alignment horizontal="center" vertical="center" wrapText="1"/>
      <protection hidden="1"/>
    </xf>
    <xf numFmtId="49" fontId="147" fillId="8" borderId="3" xfId="2" applyNumberFormat="1" applyFont="1" applyFill="1" applyBorder="1" applyAlignment="1" applyProtection="1">
      <alignment horizontal="center" vertical="center"/>
      <protection hidden="1"/>
    </xf>
    <xf numFmtId="0" fontId="143" fillId="8" borderId="3" xfId="2" applyFont="1" applyFill="1" applyBorder="1" applyAlignment="1">
      <alignment horizontal="center" vertical="center" wrapText="1"/>
    </xf>
    <xf numFmtId="0" fontId="143" fillId="8" borderId="3" xfId="2" applyFont="1" applyFill="1" applyBorder="1" applyAlignment="1" applyProtection="1">
      <alignment horizontal="center" vertical="center" wrapText="1"/>
      <protection hidden="1"/>
    </xf>
    <xf numFmtId="0" fontId="143" fillId="8" borderId="3" xfId="2" applyFont="1" applyFill="1" applyBorder="1" applyAlignment="1" applyProtection="1">
      <alignment horizontal="center" vertical="center"/>
      <protection hidden="1"/>
    </xf>
    <xf numFmtId="3" fontId="147" fillId="8" borderId="13" xfId="2" applyNumberFormat="1" applyFont="1" applyFill="1" applyBorder="1" applyAlignment="1" applyProtection="1">
      <alignment horizontal="center" vertical="center"/>
      <protection hidden="1"/>
    </xf>
    <xf numFmtId="0" fontId="147" fillId="8" borderId="0" xfId="2" applyFont="1" applyFill="1" applyBorder="1" applyAlignment="1">
      <alignment horizontal="center" vertical="center" wrapText="1"/>
    </xf>
    <xf numFmtId="49" fontId="147" fillId="8" borderId="0" xfId="2" applyNumberFormat="1" applyFont="1" applyFill="1" applyBorder="1" applyAlignment="1" applyProtection="1">
      <alignment horizontal="center" vertical="center"/>
      <protection hidden="1"/>
    </xf>
    <xf numFmtId="0" fontId="126" fillId="8" borderId="0" xfId="2" applyFont="1" applyFill="1" applyBorder="1"/>
    <xf numFmtId="49" fontId="143" fillId="8" borderId="0" xfId="2" applyNumberFormat="1" applyFont="1" applyFill="1" applyBorder="1" applyAlignment="1" applyProtection="1">
      <alignment horizontal="center" vertical="center"/>
      <protection hidden="1"/>
    </xf>
    <xf numFmtId="0" fontId="147" fillId="8" borderId="9" xfId="2" applyFont="1" applyFill="1" applyBorder="1" applyAlignment="1" applyProtection="1">
      <alignment vertical="center" wrapText="1"/>
      <protection hidden="1"/>
    </xf>
    <xf numFmtId="0" fontId="162" fillId="8" borderId="9" xfId="2" applyFont="1" applyFill="1" applyBorder="1" applyAlignment="1" applyProtection="1">
      <alignment horizontal="center" vertical="center" wrapText="1"/>
      <protection locked="0"/>
    </xf>
    <xf numFmtId="49" fontId="143" fillId="8" borderId="0" xfId="2" applyNumberFormat="1" applyFont="1" applyFill="1" applyAlignment="1" applyProtection="1">
      <alignment horizontal="center" vertical="center" wrapText="1"/>
      <protection hidden="1"/>
    </xf>
    <xf numFmtId="0" fontId="162" fillId="8" borderId="0" xfId="2" applyFont="1" applyFill="1" applyAlignment="1" applyProtection="1">
      <alignment horizontal="center" vertical="center" wrapText="1"/>
      <protection locked="0"/>
    </xf>
    <xf numFmtId="0" fontId="162" fillId="8" borderId="13" xfId="2" applyFont="1" applyFill="1" applyBorder="1" applyAlignment="1" applyProtection="1">
      <alignment horizontal="center" vertical="center" wrapText="1"/>
      <protection locked="0"/>
    </xf>
    <xf numFmtId="49" fontId="147" fillId="8" borderId="3" xfId="2" applyNumberFormat="1" applyFont="1" applyFill="1" applyBorder="1" applyAlignment="1">
      <alignment horizontal="center" vertical="center" wrapText="1"/>
    </xf>
    <xf numFmtId="0" fontId="162" fillId="8" borderId="3" xfId="2" applyFont="1" applyFill="1" applyBorder="1" applyAlignment="1" applyProtection="1">
      <alignment horizontal="center" vertical="center" wrapText="1"/>
      <protection locked="0"/>
    </xf>
    <xf numFmtId="0" fontId="126" fillId="8" borderId="20" xfId="2" applyFont="1" applyFill="1" applyBorder="1"/>
    <xf numFmtId="49" fontId="143" fillId="8" borderId="3" xfId="2" applyNumberFormat="1" applyFont="1" applyFill="1" applyBorder="1" applyAlignment="1" applyProtection="1">
      <alignment horizontal="center" vertical="center"/>
      <protection hidden="1"/>
    </xf>
    <xf numFmtId="49" fontId="147" fillId="8" borderId="0" xfId="2" applyNumberFormat="1" applyFont="1" applyFill="1" applyBorder="1" applyAlignment="1" applyProtection="1">
      <alignment horizontal="center" vertical="center" wrapText="1"/>
      <protection hidden="1"/>
    </xf>
    <xf numFmtId="0" fontId="147" fillId="8" borderId="0" xfId="2" applyFont="1" applyFill="1" applyBorder="1"/>
    <xf numFmtId="0" fontId="147" fillId="8" borderId="9" xfId="2" applyFont="1" applyFill="1" applyBorder="1"/>
    <xf numFmtId="0" fontId="147" fillId="8" borderId="0" xfId="2" applyFont="1" applyFill="1" applyAlignment="1" applyProtection="1">
      <alignment vertical="center" wrapText="1"/>
      <protection hidden="1"/>
    </xf>
    <xf numFmtId="0" fontId="147" fillId="11" borderId="0" xfId="2" applyFont="1" applyFill="1" applyBorder="1" applyAlignment="1">
      <alignment horizontal="center" vertical="center"/>
    </xf>
    <xf numFmtId="0" fontId="162" fillId="11" borderId="0" xfId="2" applyFont="1" applyFill="1" applyBorder="1" applyAlignment="1" applyProtection="1">
      <alignment horizontal="center" vertical="center"/>
      <protection locked="0"/>
    </xf>
    <xf numFmtId="0" fontId="147" fillId="8" borderId="0" xfId="2" applyFont="1" applyFill="1" applyBorder="1" applyAlignment="1" applyProtection="1">
      <alignment vertical="center" wrapText="1"/>
      <protection hidden="1"/>
    </xf>
    <xf numFmtId="3" fontId="147" fillId="8" borderId="0" xfId="2" applyNumberFormat="1" applyFont="1" applyFill="1" applyBorder="1" applyAlignment="1" applyProtection="1">
      <alignment horizontal="center" vertical="center" wrapText="1"/>
      <protection hidden="1"/>
    </xf>
    <xf numFmtId="0" fontId="133" fillId="8" borderId="13" xfId="2" applyFont="1" applyFill="1" applyBorder="1" applyAlignment="1" applyProtection="1">
      <alignment horizontal="center" vertical="center" wrapText="1"/>
      <protection locked="0" hidden="1"/>
    </xf>
    <xf numFmtId="2" fontId="162" fillId="8" borderId="13" xfId="2" applyNumberFormat="1" applyFont="1" applyFill="1" applyBorder="1" applyAlignment="1" applyProtection="1">
      <alignment horizontal="center" vertical="center" wrapText="1"/>
      <protection locked="0"/>
    </xf>
    <xf numFmtId="0" fontId="133" fillId="8" borderId="0" xfId="2" applyFont="1" applyFill="1" applyAlignment="1" applyProtection="1">
      <alignment horizontal="center" vertical="center" wrapText="1"/>
      <protection locked="0" hidden="1"/>
    </xf>
    <xf numFmtId="2" fontId="162" fillId="8" borderId="0" xfId="2" applyNumberFormat="1" applyFont="1" applyFill="1" applyAlignment="1" applyProtection="1">
      <alignment horizontal="center" vertical="center" wrapText="1"/>
      <protection locked="0"/>
    </xf>
    <xf numFmtId="2" fontId="162" fillId="8" borderId="0" xfId="2" applyNumberFormat="1" applyFont="1" applyFill="1" applyBorder="1" applyAlignment="1" applyProtection="1">
      <alignment horizontal="center" vertical="center" wrapText="1"/>
      <protection locked="0"/>
    </xf>
    <xf numFmtId="0" fontId="133" fillId="8" borderId="9" xfId="2" applyFont="1" applyFill="1" applyBorder="1" applyAlignment="1" applyProtection="1">
      <alignment horizontal="center" vertical="center" wrapText="1"/>
      <protection locked="0" hidden="1"/>
    </xf>
    <xf numFmtId="2" fontId="162" fillId="8" borderId="9" xfId="2" applyNumberFormat="1" applyFont="1" applyFill="1" applyBorder="1" applyAlignment="1" applyProtection="1">
      <alignment horizontal="center" vertical="center" wrapText="1"/>
      <protection locked="0"/>
    </xf>
    <xf numFmtId="0" fontId="181" fillId="7" borderId="1" xfId="2" applyFont="1" applyFill="1" applyBorder="1" applyAlignment="1">
      <alignment horizontal="left" vertical="center" wrapText="1"/>
    </xf>
    <xf numFmtId="0" fontId="181" fillId="7" borderId="1" xfId="2" applyFont="1" applyFill="1" applyBorder="1" applyAlignment="1">
      <alignment horizontal="center" vertical="center" wrapText="1"/>
    </xf>
    <xf numFmtId="0" fontId="181" fillId="7" borderId="1" xfId="2" applyFont="1" applyFill="1" applyBorder="1" applyAlignment="1">
      <alignment horizontal="center" vertical="center"/>
    </xf>
    <xf numFmtId="164" fontId="181" fillId="7" borderId="1" xfId="2" applyNumberFormat="1" applyFont="1" applyFill="1" applyBorder="1" applyAlignment="1">
      <alignment horizontal="center" vertical="center"/>
    </xf>
    <xf numFmtId="2" fontId="182" fillId="7" borderId="1" xfId="2" applyNumberFormat="1" applyFont="1" applyFill="1" applyBorder="1" applyAlignment="1">
      <alignment horizontal="right" vertical="center"/>
    </xf>
    <xf numFmtId="0" fontId="183" fillId="7" borderId="10" xfId="2" applyFont="1" applyFill="1" applyBorder="1" applyAlignment="1">
      <alignment horizontal="right" vertical="center"/>
    </xf>
    <xf numFmtId="0" fontId="184" fillId="0" borderId="0" xfId="2" applyFont="1" applyAlignment="1"/>
    <xf numFmtId="0" fontId="78" fillId="2" borderId="15" xfId="2" applyNumberFormat="1" applyFont="1" applyFill="1" applyBorder="1" applyAlignment="1" applyProtection="1">
      <alignment horizontal="center" vertical="center"/>
      <protection locked="0"/>
    </xf>
    <xf numFmtId="0" fontId="77" fillId="11" borderId="1" xfId="2" applyFont="1" applyFill="1" applyBorder="1" applyAlignment="1">
      <alignment horizontal="center" vertical="center" wrapText="1"/>
    </xf>
    <xf numFmtId="0" fontId="77" fillId="11" borderId="1" xfId="2" applyFont="1" applyFill="1" applyBorder="1" applyAlignment="1">
      <alignment horizontal="center" vertical="center"/>
    </xf>
    <xf numFmtId="164" fontId="77" fillId="11" borderId="1" xfId="2" applyNumberFormat="1" applyFont="1" applyFill="1" applyBorder="1" applyAlignment="1">
      <alignment horizontal="center" vertical="center"/>
    </xf>
    <xf numFmtId="2" fontId="80" fillId="11" borderId="10" xfId="2" applyNumberFormat="1" applyFont="1" applyFill="1" applyBorder="1" applyAlignment="1" applyProtection="1">
      <alignment horizontal="center" vertical="center"/>
      <protection locked="0" hidden="1"/>
    </xf>
    <xf numFmtId="0" fontId="91" fillId="11" borderId="13" xfId="2" applyFont="1" applyFill="1" applyBorder="1" applyAlignment="1">
      <alignment horizontal="center" vertical="center"/>
    </xf>
    <xf numFmtId="0" fontId="91" fillId="11" borderId="2" xfId="2" applyFont="1" applyFill="1" applyBorder="1" applyAlignment="1">
      <alignment horizontal="center" vertical="center"/>
    </xf>
    <xf numFmtId="0" fontId="147" fillId="18" borderId="2" xfId="0" applyFont="1" applyFill="1" applyBorder="1" applyAlignment="1">
      <alignment horizontal="center" vertical="center"/>
    </xf>
    <xf numFmtId="0" fontId="91" fillId="11" borderId="1" xfId="2" applyFont="1" applyFill="1" applyBorder="1" applyAlignment="1">
      <alignment horizontal="center" vertical="center"/>
    </xf>
    <xf numFmtId="0" fontId="145" fillId="13" borderId="13" xfId="2" applyFont="1" applyFill="1" applyBorder="1" applyAlignment="1" applyProtection="1">
      <alignment horizontal="center" vertical="center" wrapText="1"/>
      <protection locked="0"/>
    </xf>
    <xf numFmtId="49" fontId="77" fillId="7" borderId="1" xfId="2" applyNumberFormat="1" applyFont="1" applyFill="1" applyBorder="1" applyAlignment="1">
      <alignment horizontal="center" vertical="center" wrapText="1"/>
    </xf>
    <xf numFmtId="2" fontId="167" fillId="14" borderId="0" xfId="2" applyNumberFormat="1" applyFont="1" applyFill="1" applyAlignment="1" applyProtection="1">
      <alignment horizontal="center" vertical="center"/>
      <protection hidden="1"/>
    </xf>
    <xf numFmtId="2" fontId="167" fillId="14" borderId="9" xfId="2" applyNumberFormat="1" applyFont="1" applyFill="1" applyBorder="1" applyAlignment="1" applyProtection="1">
      <alignment horizontal="center" vertical="center"/>
      <protection hidden="1"/>
    </xf>
    <xf numFmtId="0" fontId="185" fillId="0" borderId="1" xfId="2" applyFont="1" applyBorder="1" applyAlignment="1">
      <alignment horizontal="center" vertical="center" wrapText="1"/>
    </xf>
    <xf numFmtId="49" fontId="186" fillId="0" borderId="1" xfId="2" applyNumberFormat="1" applyFont="1" applyBorder="1" applyAlignment="1">
      <alignment horizontal="center" vertical="center"/>
    </xf>
    <xf numFmtId="0" fontId="185" fillId="0" borderId="1" xfId="0" applyFont="1" applyBorder="1" applyAlignment="1">
      <alignment horizontal="center" vertical="center" wrapText="1"/>
    </xf>
    <xf numFmtId="0" fontId="185" fillId="0" borderId="1" xfId="2" applyFont="1" applyBorder="1" applyAlignment="1">
      <alignment horizontal="center" vertical="center"/>
    </xf>
    <xf numFmtId="0" fontId="187" fillId="6" borderId="15" xfId="2" applyNumberFormat="1" applyFont="1" applyFill="1" applyBorder="1" applyAlignment="1" applyProtection="1">
      <alignment horizontal="center" vertical="center"/>
      <protection locked="0"/>
    </xf>
    <xf numFmtId="0" fontId="185" fillId="0" borderId="0" xfId="2" applyFont="1" applyAlignment="1"/>
    <xf numFmtId="49" fontId="147" fillId="14" borderId="0" xfId="2" applyNumberFormat="1" applyFont="1" applyFill="1" applyBorder="1" applyAlignment="1">
      <alignment horizontal="center" vertical="center" wrapText="1"/>
    </xf>
    <xf numFmtId="0" fontId="188" fillId="0" borderId="0" xfId="2" applyFont="1" applyAlignment="1">
      <alignment horizontal="center" vertical="center"/>
    </xf>
    <xf numFmtId="0" fontId="147" fillId="8" borderId="0" xfId="2" applyFont="1" applyFill="1" applyBorder="1" applyAlignment="1" applyProtection="1">
      <alignment horizontal="center" vertical="center" wrapText="1"/>
      <protection hidden="1"/>
    </xf>
    <xf numFmtId="0" fontId="147" fillId="8" borderId="9" xfId="2" applyFont="1" applyFill="1" applyBorder="1" applyAlignment="1" applyProtection="1">
      <alignment horizontal="center" vertical="center" wrapText="1"/>
      <protection hidden="1"/>
    </xf>
    <xf numFmtId="0" fontId="143" fillId="8" borderId="0" xfId="2" applyFont="1" applyFill="1" applyBorder="1" applyAlignment="1" applyProtection="1">
      <alignment horizontal="center" vertical="center" wrapText="1"/>
      <protection hidden="1"/>
    </xf>
    <xf numFmtId="0" fontId="143" fillId="8" borderId="9" xfId="2" applyFont="1" applyFill="1" applyBorder="1" applyAlignment="1" applyProtection="1">
      <alignment horizontal="center" vertical="center" wrapText="1"/>
      <protection hidden="1"/>
    </xf>
    <xf numFmtId="49" fontId="147" fillId="8" borderId="9" xfId="2" applyNumberFormat="1" applyFont="1" applyFill="1" applyBorder="1" applyAlignment="1">
      <alignment horizontal="center" vertical="center" wrapText="1"/>
    </xf>
    <xf numFmtId="0" fontId="147" fillId="14" borderId="13" xfId="2" applyFont="1" applyFill="1" applyBorder="1" applyAlignment="1">
      <alignment horizontal="center" vertical="center" wrapText="1"/>
    </xf>
    <xf numFmtId="0" fontId="147" fillId="14" borderId="0" xfId="2" applyFont="1" applyFill="1" applyAlignment="1">
      <alignment horizontal="center" vertical="center" wrapText="1"/>
    </xf>
    <xf numFmtId="49" fontId="147" fillId="8" borderId="13" xfId="2" applyNumberFormat="1" applyFont="1" applyFill="1" applyBorder="1" applyAlignment="1">
      <alignment horizontal="center" vertical="center" wrapText="1"/>
    </xf>
    <xf numFmtId="49" fontId="147" fillId="8" borderId="0" xfId="2" applyNumberFormat="1" applyFont="1" applyFill="1" applyAlignment="1">
      <alignment horizontal="center" vertical="center" wrapText="1"/>
    </xf>
    <xf numFmtId="0" fontId="147" fillId="8" borderId="0" xfId="2" applyFont="1" applyFill="1" applyAlignment="1">
      <alignment horizontal="center" vertical="center" wrapText="1"/>
    </xf>
    <xf numFmtId="0" fontId="147" fillId="8" borderId="9" xfId="2" applyFont="1" applyFill="1" applyBorder="1" applyAlignment="1">
      <alignment horizontal="center" vertical="center" wrapText="1"/>
    </xf>
    <xf numFmtId="49" fontId="147" fillId="14" borderId="9" xfId="2" applyNumberFormat="1" applyFont="1" applyFill="1" applyBorder="1" applyAlignment="1">
      <alignment horizontal="center" vertical="center" wrapText="1"/>
    </xf>
    <xf numFmtId="0" fontId="147" fillId="8" borderId="13" xfId="2" applyFont="1" applyFill="1" applyBorder="1" applyAlignment="1">
      <alignment horizontal="center" vertical="center" wrapText="1"/>
    </xf>
    <xf numFmtId="0" fontId="147" fillId="14" borderId="9" xfId="2" applyFont="1" applyFill="1" applyBorder="1" applyAlignment="1">
      <alignment horizontal="center" vertical="center" wrapText="1"/>
    </xf>
    <xf numFmtId="0" fontId="147" fillId="14" borderId="0" xfId="2" applyFont="1" applyFill="1" applyAlignment="1" applyProtection="1">
      <alignment horizontal="center" vertical="center" wrapText="1"/>
      <protection hidden="1"/>
    </xf>
    <xf numFmtId="0" fontId="147" fillId="14" borderId="0" xfId="2" applyFont="1" applyFill="1" applyBorder="1" applyAlignment="1" applyProtection="1">
      <alignment horizontal="center" vertical="center" wrapText="1"/>
      <protection hidden="1"/>
    </xf>
    <xf numFmtId="49" fontId="147" fillId="14" borderId="0" xfId="2" applyNumberFormat="1" applyFont="1" applyFill="1" applyBorder="1" applyAlignment="1">
      <alignment horizontal="center" vertical="center" wrapText="1"/>
    </xf>
    <xf numFmtId="0" fontId="147" fillId="14" borderId="13" xfId="2" applyFont="1" applyFill="1" applyBorder="1" applyAlignment="1" applyProtection="1">
      <alignment horizontal="center" vertical="center" wrapText="1"/>
      <protection hidden="1"/>
    </xf>
    <xf numFmtId="0" fontId="147" fillId="14" borderId="9" xfId="2" applyFont="1" applyFill="1" applyBorder="1" applyAlignment="1" applyProtection="1">
      <alignment horizontal="center" vertical="center" wrapText="1"/>
      <protection hidden="1"/>
    </xf>
    <xf numFmtId="0" fontId="147" fillId="8" borderId="0" xfId="2" applyFont="1" applyFill="1" applyAlignment="1" applyProtection="1">
      <alignment horizontal="center" vertical="center" wrapText="1"/>
      <protection hidden="1"/>
    </xf>
    <xf numFmtId="0" fontId="147" fillId="8" borderId="13" xfId="2" applyFont="1" applyFill="1" applyBorder="1" applyAlignment="1" applyProtection="1">
      <alignment horizontal="center" vertical="center" wrapText="1"/>
      <protection hidden="1"/>
    </xf>
    <xf numFmtId="0" fontId="143" fillId="14" borderId="13" xfId="2" applyFont="1" applyFill="1" applyBorder="1" applyAlignment="1" applyProtection="1">
      <alignment horizontal="center" vertical="center" wrapText="1"/>
      <protection hidden="1"/>
    </xf>
    <xf numFmtId="0" fontId="143" fillId="14" borderId="0" xfId="2" applyFont="1" applyFill="1" applyAlignment="1" applyProtection="1">
      <alignment horizontal="center" vertical="center" wrapText="1"/>
      <protection hidden="1"/>
    </xf>
    <xf numFmtId="0" fontId="143" fillId="14" borderId="9" xfId="2" applyFont="1" applyFill="1" applyBorder="1" applyAlignment="1" applyProtection="1">
      <alignment horizontal="center" vertical="center" wrapText="1"/>
      <protection hidden="1"/>
    </xf>
    <xf numFmtId="0" fontId="143" fillId="8" borderId="0" xfId="2" applyFont="1" applyFill="1" applyAlignment="1" applyProtection="1">
      <alignment horizontal="center" vertical="center" wrapText="1"/>
      <protection hidden="1"/>
    </xf>
    <xf numFmtId="0" fontId="143" fillId="8" borderId="0" xfId="2" applyFont="1" applyFill="1" applyAlignment="1">
      <alignment horizontal="center" vertical="center" wrapText="1"/>
    </xf>
    <xf numFmtId="0" fontId="143" fillId="8" borderId="9" xfId="2" applyFont="1" applyFill="1" applyBorder="1" applyAlignment="1">
      <alignment horizontal="center" vertical="center" wrapText="1"/>
    </xf>
    <xf numFmtId="0" fontId="143" fillId="14" borderId="0" xfId="2" applyFont="1" applyFill="1" applyBorder="1" applyAlignment="1" applyProtection="1">
      <alignment horizontal="center" vertical="center" wrapText="1"/>
      <protection hidden="1"/>
    </xf>
    <xf numFmtId="14" fontId="77" fillId="0" borderId="1" xfId="2" applyNumberFormat="1" applyFont="1" applyBorder="1" applyAlignment="1">
      <alignment horizontal="left" vertical="center" wrapText="1"/>
    </xf>
    <xf numFmtId="2" fontId="162" fillId="14" borderId="0" xfId="2" applyNumberFormat="1" applyFont="1" applyFill="1" applyBorder="1" applyAlignment="1" applyProtection="1">
      <alignment horizontal="center" vertical="center" wrapText="1"/>
      <protection locked="0"/>
    </xf>
    <xf numFmtId="49" fontId="143" fillId="8" borderId="3" xfId="2" applyNumberFormat="1" applyFont="1" applyFill="1" applyBorder="1" applyAlignment="1">
      <alignment horizontal="center" vertical="center" wrapText="1"/>
    </xf>
    <xf numFmtId="49" fontId="143" fillId="8" borderId="3" xfId="2" applyNumberFormat="1" applyFont="1" applyFill="1" applyBorder="1" applyAlignment="1" applyProtection="1">
      <alignment horizontal="center" vertical="center" wrapText="1"/>
      <protection hidden="1"/>
    </xf>
    <xf numFmtId="0" fontId="143" fillId="14" borderId="0" xfId="2" applyFont="1" applyFill="1" applyBorder="1" applyAlignment="1">
      <alignment horizontal="center"/>
    </xf>
    <xf numFmtId="0" fontId="133" fillId="14" borderId="0" xfId="2" applyFont="1" applyFill="1" applyBorder="1" applyAlignment="1" applyProtection="1">
      <alignment horizontal="center" vertical="center" wrapText="1"/>
      <protection locked="0" hidden="1"/>
    </xf>
    <xf numFmtId="2" fontId="167" fillId="14" borderId="0" xfId="2" applyNumberFormat="1" applyFont="1" applyFill="1" applyBorder="1" applyAlignment="1" applyProtection="1">
      <alignment horizontal="center" vertical="center" wrapText="1"/>
      <protection hidden="1"/>
    </xf>
    <xf numFmtId="0" fontId="189" fillId="8" borderId="0" xfId="2" applyFont="1" applyFill="1" applyAlignment="1">
      <alignment horizontal="center" vertical="center"/>
    </xf>
    <xf numFmtId="0" fontId="189" fillId="0" borderId="0" xfId="2" applyFont="1" applyAlignment="1">
      <alignment horizontal="center" vertical="center"/>
    </xf>
    <xf numFmtId="164" fontId="167" fillId="14" borderId="0" xfId="2" applyNumberFormat="1" applyFont="1" applyFill="1" applyAlignment="1" applyProtection="1">
      <alignment horizontal="center" vertical="center"/>
      <protection hidden="1"/>
    </xf>
    <xf numFmtId="0" fontId="167" fillId="14" borderId="0" xfId="2" applyFont="1" applyFill="1" applyAlignment="1" applyProtection="1">
      <alignment horizontal="center" vertical="center" wrapText="1"/>
      <protection hidden="1"/>
    </xf>
    <xf numFmtId="0" fontId="167" fillId="8" borderId="9" xfId="2" applyFont="1" applyFill="1" applyBorder="1" applyAlignment="1" applyProtection="1">
      <alignment horizontal="center" vertical="center" wrapText="1"/>
      <protection hidden="1"/>
    </xf>
    <xf numFmtId="49" fontId="147" fillId="14" borderId="9" xfId="2" applyNumberFormat="1" applyFont="1" applyFill="1" applyBorder="1" applyAlignment="1">
      <alignment horizontal="center" vertical="center" wrapText="1"/>
    </xf>
    <xf numFmtId="0" fontId="147" fillId="14" borderId="9" xfId="2" applyFont="1" applyFill="1" applyBorder="1" applyAlignment="1" applyProtection="1">
      <alignment horizontal="center" vertical="center" wrapText="1"/>
      <protection hidden="1"/>
    </xf>
    <xf numFmtId="9" fontId="64" fillId="0" borderId="0" xfId="2" applyNumberFormat="1" applyFont="1" applyAlignment="1">
      <alignment horizontal="center" vertical="center"/>
    </xf>
    <xf numFmtId="9" fontId="59" fillId="0" borderId="0" xfId="2" applyNumberFormat="1" applyFont="1" applyAlignment="1">
      <alignment horizontal="center" vertical="center"/>
    </xf>
    <xf numFmtId="9" fontId="64" fillId="8" borderId="0" xfId="2" applyNumberFormat="1" applyFont="1" applyFill="1" applyAlignment="1">
      <alignment horizontal="center" vertical="center"/>
    </xf>
    <xf numFmtId="9" fontId="65" fillId="0" borderId="0" xfId="0" applyNumberFormat="1" applyFont="1" applyAlignment="1">
      <alignment horizontal="center" vertical="center"/>
    </xf>
    <xf numFmtId="9" fontId="60" fillId="8" borderId="0" xfId="2" applyNumberFormat="1" applyFont="1" applyFill="1" applyAlignment="1">
      <alignment horizontal="center" vertical="center"/>
    </xf>
    <xf numFmtId="49" fontId="147" fillId="14" borderId="9" xfId="2" applyNumberFormat="1" applyFont="1" applyFill="1" applyBorder="1" applyAlignment="1">
      <alignment horizontal="center" vertical="center" wrapText="1"/>
    </xf>
    <xf numFmtId="49" fontId="147" fillId="14" borderId="0" xfId="2" applyNumberFormat="1" applyFont="1" applyFill="1" applyBorder="1" applyAlignment="1">
      <alignment horizontal="center" vertical="center" wrapText="1"/>
    </xf>
    <xf numFmtId="0" fontId="147" fillId="14" borderId="0" xfId="2" applyFont="1" applyFill="1" applyBorder="1" applyAlignment="1" applyProtection="1">
      <alignment horizontal="center" vertical="center" wrapText="1"/>
      <protection hidden="1"/>
    </xf>
    <xf numFmtId="0" fontId="147" fillId="8" borderId="9" xfId="2" applyFont="1" applyFill="1" applyBorder="1" applyAlignment="1" applyProtection="1">
      <alignment horizontal="center" vertical="center" wrapText="1"/>
      <protection hidden="1"/>
    </xf>
    <xf numFmtId="0" fontId="147" fillId="14" borderId="0" xfId="2" applyFont="1" applyFill="1" applyAlignment="1" applyProtection="1">
      <alignment horizontal="center" vertical="center" wrapText="1"/>
      <protection hidden="1"/>
    </xf>
    <xf numFmtId="0" fontId="147" fillId="8" borderId="0" xfId="2" applyFont="1" applyFill="1" applyAlignment="1" applyProtection="1">
      <alignment horizontal="center" vertical="center" wrapText="1"/>
      <protection hidden="1"/>
    </xf>
    <xf numFmtId="0" fontId="167" fillId="13" borderId="9" xfId="2" applyFont="1" applyFill="1" applyBorder="1" applyAlignment="1" applyProtection="1">
      <alignment horizontal="center" vertical="center"/>
      <protection hidden="1"/>
    </xf>
    <xf numFmtId="0" fontId="167" fillId="17" borderId="3" xfId="2" applyFont="1" applyFill="1" applyBorder="1" applyAlignment="1" applyProtection="1">
      <alignment horizontal="center" vertical="center"/>
      <protection hidden="1"/>
    </xf>
    <xf numFmtId="0" fontId="147" fillId="0" borderId="3" xfId="2" applyFont="1" applyBorder="1" applyAlignment="1" applyProtection="1">
      <alignment horizontal="center" vertical="center" wrapText="1"/>
      <protection hidden="1"/>
    </xf>
    <xf numFmtId="0" fontId="147" fillId="8" borderId="9" xfId="2" applyFont="1" applyFill="1" applyBorder="1" applyAlignment="1">
      <alignment horizontal="center" vertical="center" wrapText="1"/>
    </xf>
    <xf numFmtId="0" fontId="167" fillId="0" borderId="0" xfId="2" applyFont="1" applyAlignment="1" applyProtection="1">
      <alignment horizontal="center" vertical="center"/>
      <protection hidden="1"/>
    </xf>
    <xf numFmtId="0" fontId="167" fillId="14" borderId="13" xfId="2" applyFont="1" applyFill="1" applyBorder="1" applyAlignment="1" applyProtection="1">
      <alignment horizontal="center" vertical="center"/>
      <protection hidden="1"/>
    </xf>
    <xf numFmtId="0" fontId="167" fillId="14" borderId="3" xfId="2" applyFont="1" applyFill="1" applyBorder="1" applyAlignment="1" applyProtection="1">
      <alignment horizontal="center" vertical="center"/>
      <protection hidden="1"/>
    </xf>
    <xf numFmtId="0" fontId="167" fillId="8" borderId="3" xfId="2" applyFont="1" applyFill="1" applyBorder="1" applyAlignment="1" applyProtection="1">
      <alignment horizontal="center" vertical="center"/>
      <protection hidden="1"/>
    </xf>
    <xf numFmtId="164" fontId="167" fillId="8" borderId="13" xfId="2" applyNumberFormat="1" applyFont="1" applyFill="1" applyBorder="1" applyAlignment="1" applyProtection="1">
      <alignment horizontal="center" vertical="center"/>
      <protection hidden="1"/>
    </xf>
    <xf numFmtId="164" fontId="167" fillId="8" borderId="0" xfId="2" applyNumberFormat="1" applyFont="1" applyFill="1" applyAlignment="1" applyProtection="1">
      <alignment horizontal="center" vertical="center"/>
      <protection hidden="1"/>
    </xf>
    <xf numFmtId="164" fontId="167" fillId="8" borderId="9" xfId="2" applyNumberFormat="1" applyFont="1" applyFill="1" applyBorder="1" applyAlignment="1" applyProtection="1">
      <alignment horizontal="center" vertical="center"/>
      <protection hidden="1"/>
    </xf>
    <xf numFmtId="164" fontId="167" fillId="14" borderId="3" xfId="2" applyNumberFormat="1" applyFont="1" applyFill="1" applyBorder="1" applyAlignment="1" applyProtection="1">
      <alignment horizontal="center" vertical="center"/>
      <protection hidden="1"/>
    </xf>
    <xf numFmtId="164" fontId="167" fillId="8" borderId="3" xfId="2" applyNumberFormat="1" applyFont="1" applyFill="1" applyBorder="1" applyAlignment="1" applyProtection="1">
      <alignment horizontal="center" vertical="center"/>
      <protection hidden="1"/>
    </xf>
    <xf numFmtId="164" fontId="167" fillId="8" borderId="0" xfId="2" applyNumberFormat="1" applyFont="1" applyFill="1" applyBorder="1" applyAlignment="1" applyProtection="1">
      <alignment horizontal="center" vertical="center"/>
      <protection hidden="1"/>
    </xf>
    <xf numFmtId="164" fontId="167" fillId="14" borderId="0" xfId="2" applyNumberFormat="1" applyFont="1" applyFill="1" applyBorder="1" applyAlignment="1" applyProtection="1">
      <alignment horizontal="center" vertical="center"/>
      <protection hidden="1"/>
    </xf>
    <xf numFmtId="0" fontId="167" fillId="8" borderId="0" xfId="2" applyFont="1" applyFill="1" applyAlignment="1" applyProtection="1">
      <alignment horizontal="center" vertical="center" wrapText="1"/>
      <protection hidden="1"/>
    </xf>
    <xf numFmtId="0" fontId="167" fillId="14" borderId="13" xfId="2" applyFont="1" applyFill="1" applyBorder="1" applyAlignment="1" applyProtection="1">
      <alignment horizontal="center" vertical="center" wrapText="1"/>
      <protection hidden="1"/>
    </xf>
    <xf numFmtId="0" fontId="167" fillId="14" borderId="9" xfId="2" applyFont="1" applyFill="1" applyBorder="1" applyAlignment="1" applyProtection="1">
      <alignment horizontal="center" vertical="center" wrapText="1"/>
      <protection hidden="1"/>
    </xf>
    <xf numFmtId="0" fontId="167" fillId="8" borderId="13" xfId="2" applyFont="1" applyFill="1" applyBorder="1" applyAlignment="1" applyProtection="1">
      <alignment horizontal="center" vertical="center" wrapText="1"/>
      <protection hidden="1"/>
    </xf>
    <xf numFmtId="164" fontId="167" fillId="14" borderId="13" xfId="2" applyNumberFormat="1" applyFont="1" applyFill="1" applyBorder="1" applyAlignment="1" applyProtection="1">
      <alignment horizontal="center" vertical="center"/>
      <protection hidden="1"/>
    </xf>
    <xf numFmtId="0" fontId="167" fillId="8" borderId="3" xfId="2" applyFont="1" applyFill="1" applyBorder="1" applyAlignment="1" applyProtection="1">
      <alignment horizontal="center" vertical="center" wrapText="1"/>
      <protection hidden="1"/>
    </xf>
    <xf numFmtId="0" fontId="167" fillId="14" borderId="3" xfId="2" applyFont="1" applyFill="1" applyBorder="1" applyAlignment="1" applyProtection="1">
      <alignment horizontal="center" vertical="center" wrapText="1"/>
      <protection hidden="1"/>
    </xf>
    <xf numFmtId="166" fontId="167" fillId="8" borderId="0" xfId="2" applyNumberFormat="1" applyFont="1" applyFill="1" applyAlignment="1" applyProtection="1">
      <alignment horizontal="center" vertical="center"/>
      <protection hidden="1"/>
    </xf>
    <xf numFmtId="0" fontId="167" fillId="16" borderId="0" xfId="2" applyFont="1" applyFill="1" applyBorder="1" applyAlignment="1" applyProtection="1">
      <alignment horizontal="center" vertical="center"/>
      <protection hidden="1"/>
    </xf>
    <xf numFmtId="0" fontId="167" fillId="16" borderId="9" xfId="2" applyFont="1" applyFill="1" applyBorder="1" applyAlignment="1" applyProtection="1">
      <alignment horizontal="center" vertical="center"/>
      <protection hidden="1"/>
    </xf>
    <xf numFmtId="2" fontId="167" fillId="14" borderId="13" xfId="2" applyNumberFormat="1" applyFont="1" applyFill="1" applyBorder="1" applyAlignment="1" applyProtection="1">
      <alignment horizontal="center" vertical="center" wrapText="1"/>
      <protection hidden="1"/>
    </xf>
    <xf numFmtId="2" fontId="167" fillId="14" borderId="0" xfId="2" applyNumberFormat="1" applyFont="1" applyFill="1" applyAlignment="1" applyProtection="1">
      <alignment horizontal="center" vertical="center" wrapText="1"/>
      <protection hidden="1"/>
    </xf>
    <xf numFmtId="2" fontId="167" fillId="8" borderId="13" xfId="2" applyNumberFormat="1" applyFont="1" applyFill="1" applyBorder="1" applyAlignment="1" applyProtection="1">
      <alignment horizontal="center" vertical="center" wrapText="1"/>
      <protection hidden="1"/>
    </xf>
    <xf numFmtId="2" fontId="167" fillId="8" borderId="0" xfId="2" applyNumberFormat="1" applyFont="1" applyFill="1" applyAlignment="1" applyProtection="1">
      <alignment horizontal="center" vertical="center" wrapText="1"/>
      <protection hidden="1"/>
    </xf>
    <xf numFmtId="2" fontId="167" fillId="8" borderId="9" xfId="2" applyNumberFormat="1" applyFont="1" applyFill="1" applyBorder="1" applyAlignment="1" applyProtection="1">
      <alignment horizontal="center" vertical="center" wrapText="1"/>
      <protection hidden="1"/>
    </xf>
    <xf numFmtId="0" fontId="147" fillId="14" borderId="0" xfId="2" applyFont="1" applyFill="1" applyBorder="1" applyAlignment="1" applyProtection="1">
      <alignment horizontal="center" vertical="center" wrapText="1"/>
      <protection hidden="1"/>
    </xf>
    <xf numFmtId="0" fontId="147" fillId="14" borderId="9" xfId="2" applyFont="1" applyFill="1" applyBorder="1" applyAlignment="1" applyProtection="1">
      <alignment horizontal="center" vertical="center" wrapText="1"/>
      <protection hidden="1"/>
    </xf>
    <xf numFmtId="0" fontId="147" fillId="8" borderId="13" xfId="2" applyFont="1" applyFill="1" applyBorder="1" applyAlignment="1" applyProtection="1">
      <alignment horizontal="center" vertical="center" wrapText="1"/>
      <protection hidden="1"/>
    </xf>
    <xf numFmtId="0" fontId="147" fillId="8" borderId="0" xfId="2" applyFont="1" applyFill="1" applyAlignment="1" applyProtection="1">
      <alignment horizontal="center" vertical="center" wrapText="1"/>
      <protection hidden="1"/>
    </xf>
    <xf numFmtId="0" fontId="143" fillId="14" borderId="13" xfId="2" applyFont="1" applyFill="1" applyBorder="1" applyAlignment="1" applyProtection="1">
      <alignment horizontal="center" vertical="center" wrapText="1"/>
      <protection hidden="1"/>
    </xf>
    <xf numFmtId="0" fontId="143" fillId="14" borderId="0" xfId="2" applyFont="1" applyFill="1" applyAlignment="1" applyProtection="1">
      <alignment horizontal="center" vertical="center" wrapText="1"/>
      <protection hidden="1"/>
    </xf>
    <xf numFmtId="0" fontId="143" fillId="14" borderId="9" xfId="2" applyFont="1" applyFill="1" applyBorder="1" applyAlignment="1" applyProtection="1">
      <alignment horizontal="center" vertical="center" wrapText="1"/>
      <protection hidden="1"/>
    </xf>
    <xf numFmtId="0" fontId="147" fillId="8" borderId="0" xfId="2" applyFont="1" applyFill="1" applyBorder="1" applyAlignment="1" applyProtection="1">
      <alignment horizontal="center" vertical="center" wrapText="1"/>
      <protection hidden="1"/>
    </xf>
    <xf numFmtId="0" fontId="147" fillId="8" borderId="9" xfId="2" applyFont="1" applyFill="1" applyBorder="1" applyAlignment="1" applyProtection="1">
      <alignment horizontal="center" vertical="center" wrapText="1"/>
      <protection hidden="1"/>
    </xf>
    <xf numFmtId="0" fontId="147" fillId="14" borderId="0" xfId="2" applyFont="1" applyFill="1" applyAlignment="1" applyProtection="1">
      <alignment horizontal="center" vertical="center" wrapText="1"/>
      <protection hidden="1"/>
    </xf>
    <xf numFmtId="0" fontId="143" fillId="8" borderId="0" xfId="2" applyFont="1" applyFill="1" applyAlignment="1" applyProtection="1">
      <alignment horizontal="center" vertical="center" wrapText="1"/>
      <protection hidden="1"/>
    </xf>
    <xf numFmtId="0" fontId="147" fillId="14" borderId="13" xfId="2" applyFont="1" applyFill="1" applyBorder="1" applyAlignment="1" applyProtection="1">
      <alignment horizontal="center" vertical="center" wrapText="1"/>
      <protection hidden="1"/>
    </xf>
    <xf numFmtId="0" fontId="143" fillId="14" borderId="0" xfId="2" applyFont="1" applyFill="1" applyBorder="1" applyAlignment="1" applyProtection="1">
      <alignment horizontal="center" vertical="center" wrapText="1"/>
      <protection hidden="1"/>
    </xf>
    <xf numFmtId="49" fontId="143" fillId="14" borderId="13" xfId="2" applyNumberFormat="1" applyFont="1" applyFill="1" applyBorder="1" applyAlignment="1">
      <alignment horizontal="center" vertical="center"/>
    </xf>
    <xf numFmtId="0" fontId="143" fillId="14" borderId="9" xfId="2" applyFont="1" applyFill="1" applyBorder="1" applyAlignment="1">
      <alignment horizontal="center" vertical="center"/>
    </xf>
    <xf numFmtId="49" fontId="147" fillId="8" borderId="13" xfId="2" applyNumberFormat="1" applyFont="1" applyFill="1" applyBorder="1" applyAlignment="1">
      <alignment horizontal="center" vertical="center" wrapText="1"/>
    </xf>
    <xf numFmtId="49" fontId="147" fillId="8" borderId="9" xfId="2" applyNumberFormat="1" applyFont="1" applyFill="1" applyBorder="1" applyAlignment="1">
      <alignment horizontal="center" vertical="center" wrapText="1"/>
    </xf>
    <xf numFmtId="0" fontId="123" fillId="0" borderId="0" xfId="2" applyFont="1" applyAlignment="1">
      <alignment horizontal="center"/>
    </xf>
    <xf numFmtId="0" fontId="121" fillId="0" borderId="0" xfId="0" applyFont="1"/>
    <xf numFmtId="0" fontId="121" fillId="0" borderId="20" xfId="0" applyFont="1" applyBorder="1"/>
    <xf numFmtId="0" fontId="126" fillId="0" borderId="0" xfId="2" applyFont="1" applyAlignment="1">
      <alignment vertical="center" wrapText="1"/>
    </xf>
    <xf numFmtId="0" fontId="126" fillId="0" borderId="20" xfId="0" applyFont="1" applyBorder="1" applyAlignment="1">
      <alignment wrapText="1"/>
    </xf>
    <xf numFmtId="0" fontId="143" fillId="8" borderId="9" xfId="2" applyFont="1" applyFill="1" applyBorder="1" applyAlignment="1" applyProtection="1">
      <alignment horizontal="center" vertical="center" wrapText="1"/>
      <protection hidden="1"/>
    </xf>
    <xf numFmtId="0" fontId="147" fillId="14" borderId="0" xfId="2" applyFont="1" applyFill="1" applyAlignment="1">
      <alignment horizontal="center" vertical="center" wrapText="1"/>
    </xf>
    <xf numFmtId="0" fontId="143" fillId="8" borderId="0" xfId="2" applyFont="1" applyFill="1" applyAlignment="1">
      <alignment horizontal="center" vertical="center" wrapText="1"/>
    </xf>
    <xf numFmtId="0" fontId="143" fillId="8" borderId="9" xfId="2" applyFont="1" applyFill="1" applyBorder="1" applyAlignment="1">
      <alignment horizontal="center" vertical="center" wrapText="1"/>
    </xf>
    <xf numFmtId="49" fontId="147" fillId="14" borderId="0" xfId="2" applyNumberFormat="1" applyFont="1" applyFill="1" applyAlignment="1">
      <alignment horizontal="center" vertical="center" wrapText="1"/>
    </xf>
    <xf numFmtId="49" fontId="147" fillId="14" borderId="9" xfId="2" applyNumberFormat="1" applyFont="1" applyFill="1" applyBorder="1" applyAlignment="1">
      <alignment horizontal="center" vertical="center" wrapText="1"/>
    </xf>
    <xf numFmtId="0" fontId="143" fillId="8" borderId="13" xfId="2" applyFont="1" applyFill="1" applyBorder="1" applyAlignment="1" applyProtection="1">
      <alignment horizontal="center" vertical="center" wrapText="1"/>
      <protection hidden="1"/>
    </xf>
    <xf numFmtId="49" fontId="143" fillId="8" borderId="13" xfId="2" applyNumberFormat="1" applyFont="1" applyFill="1" applyBorder="1" applyAlignment="1">
      <alignment horizontal="center" vertical="center"/>
    </xf>
    <xf numFmtId="49" fontId="143" fillId="8" borderId="0" xfId="2" applyNumberFormat="1" applyFont="1" applyFill="1" applyAlignment="1">
      <alignment horizontal="center" vertical="center"/>
    </xf>
    <xf numFmtId="49" fontId="143" fillId="8" borderId="9" xfId="2" applyNumberFormat="1" applyFont="1" applyFill="1" applyBorder="1" applyAlignment="1">
      <alignment horizontal="center" vertical="center"/>
    </xf>
    <xf numFmtId="49" fontId="147" fillId="8" borderId="0" xfId="2" applyNumberFormat="1" applyFont="1" applyFill="1" applyAlignment="1">
      <alignment horizontal="center" vertical="center" wrapText="1"/>
    </xf>
    <xf numFmtId="0" fontId="143" fillId="8" borderId="0" xfId="2" applyFont="1" applyFill="1" applyAlignment="1">
      <alignment horizontal="center" vertical="center"/>
    </xf>
    <xf numFmtId="49" fontId="147" fillId="14" borderId="13" xfId="2" applyNumberFormat="1" applyFont="1" applyFill="1" applyBorder="1" applyAlignment="1">
      <alignment horizontal="center" vertical="center" wrapText="1"/>
    </xf>
    <xf numFmtId="49" fontId="147" fillId="14" borderId="0" xfId="2" applyNumberFormat="1" applyFont="1" applyFill="1" applyAlignment="1">
      <alignment horizontal="center" vertical="center"/>
    </xf>
    <xf numFmtId="49" fontId="147" fillId="14" borderId="9" xfId="2" applyNumberFormat="1" applyFont="1" applyFill="1" applyBorder="1" applyAlignment="1">
      <alignment horizontal="center" vertical="center"/>
    </xf>
    <xf numFmtId="49" fontId="143" fillId="14" borderId="0" xfId="2" applyNumberFormat="1" applyFont="1" applyFill="1" applyAlignment="1">
      <alignment horizontal="center" vertical="center"/>
    </xf>
    <xf numFmtId="49" fontId="143" fillId="14" borderId="9" xfId="2" applyNumberFormat="1" applyFont="1" applyFill="1" applyBorder="1" applyAlignment="1">
      <alignment horizontal="center" vertical="center"/>
    </xf>
    <xf numFmtId="49" fontId="147" fillId="14" borderId="0" xfId="2" applyNumberFormat="1" applyFont="1" applyFill="1" applyBorder="1" applyAlignment="1">
      <alignment horizontal="center" vertical="center" wrapText="1"/>
    </xf>
    <xf numFmtId="0" fontId="143" fillId="8" borderId="0" xfId="2" applyFont="1" applyFill="1" applyBorder="1" applyAlignment="1">
      <alignment horizontal="center" vertical="center" wrapText="1"/>
    </xf>
    <xf numFmtId="49" fontId="147" fillId="8" borderId="0" xfId="2" applyNumberFormat="1" applyFont="1" applyFill="1" applyBorder="1" applyAlignment="1">
      <alignment horizontal="center" vertical="center" wrapText="1"/>
    </xf>
    <xf numFmtId="0" fontId="147" fillId="8" borderId="13" xfId="2" applyFont="1" applyFill="1" applyBorder="1" applyAlignment="1">
      <alignment horizontal="center" vertical="center" wrapText="1"/>
    </xf>
    <xf numFmtId="0" fontId="147" fillId="8" borderId="0" xfId="2" applyFont="1" applyFill="1" applyAlignment="1">
      <alignment horizontal="center" vertical="center" wrapText="1"/>
    </xf>
    <xf numFmtId="0" fontId="147" fillId="8" borderId="9" xfId="2" applyFont="1" applyFill="1" applyBorder="1" applyAlignment="1">
      <alignment horizontal="center" vertical="center" wrapText="1"/>
    </xf>
    <xf numFmtId="0" fontId="146" fillId="14" borderId="11" xfId="2" applyFont="1" applyFill="1" applyBorder="1" applyAlignment="1">
      <alignment horizontal="center" vertical="center" wrapText="1"/>
    </xf>
    <xf numFmtId="0" fontId="146" fillId="14" borderId="14" xfId="2" applyFont="1" applyFill="1" applyBorder="1" applyAlignment="1">
      <alignment horizontal="center" vertical="center" wrapText="1"/>
    </xf>
    <xf numFmtId="0" fontId="146" fillId="14" borderId="12" xfId="2" applyFont="1" applyFill="1" applyBorder="1" applyAlignment="1">
      <alignment horizontal="center" vertical="center" wrapText="1"/>
    </xf>
    <xf numFmtId="0" fontId="143" fillId="8" borderId="0" xfId="2" applyFont="1" applyFill="1" applyBorder="1" applyAlignment="1" applyProtection="1">
      <alignment horizontal="center" vertical="center" wrapText="1"/>
      <protection hidden="1"/>
    </xf>
    <xf numFmtId="0" fontId="126" fillId="0" borderId="0" xfId="0" applyFont="1" applyAlignment="1">
      <alignment wrapText="1"/>
    </xf>
    <xf numFmtId="0" fontId="128" fillId="0" borderId="0" xfId="2" applyFont="1" applyAlignment="1">
      <alignment horizontal="right" vertical="center"/>
    </xf>
    <xf numFmtId="0" fontId="142" fillId="0" borderId="0" xfId="0" applyFont="1" applyAlignment="1">
      <alignment horizontal="right" vertical="center"/>
    </xf>
    <xf numFmtId="0" fontId="128" fillId="0" borderId="0" xfId="2" applyFont="1" applyAlignment="1">
      <alignment horizontal="center" vertical="center"/>
    </xf>
    <xf numFmtId="0" fontId="142" fillId="0" borderId="0" xfId="0" applyFont="1" applyAlignment="1">
      <alignment horizontal="center" vertical="center"/>
    </xf>
    <xf numFmtId="0" fontId="56" fillId="0" borderId="0" xfId="2" applyFont="1" applyAlignment="1">
      <alignment vertical="center" wrapText="1"/>
    </xf>
    <xf numFmtId="0" fontId="0" fillId="0" borderId="9" xfId="0" applyBorder="1" applyAlignment="1">
      <alignment wrapText="1"/>
    </xf>
    <xf numFmtId="49" fontId="57" fillId="0" borderId="0" xfId="2" applyNumberFormat="1" applyFont="1" applyAlignment="1">
      <alignment wrapText="1"/>
    </xf>
    <xf numFmtId="0" fontId="0" fillId="0" borderId="0" xfId="0"/>
    <xf numFmtId="0" fontId="58" fillId="0" borderId="0" xfId="2" applyFont="1" applyAlignment="1">
      <alignment wrapText="1"/>
    </xf>
    <xf numFmtId="0" fontId="13" fillId="0" borderId="0" xfId="0" applyFont="1" applyAlignment="1">
      <alignment wrapText="1"/>
    </xf>
    <xf numFmtId="0" fontId="120" fillId="18" borderId="0" xfId="0" applyFont="1" applyFill="1" applyAlignment="1">
      <alignment horizontal="center" vertical="center"/>
    </xf>
    <xf numFmtId="0" fontId="120" fillId="18" borderId="9" xfId="0" applyFont="1" applyFill="1" applyBorder="1" applyAlignment="1">
      <alignment horizontal="center" vertical="center"/>
    </xf>
    <xf numFmtId="0" fontId="14" fillId="0" borderId="0" xfId="2" applyFont="1" applyAlignment="1">
      <alignment horizontal="center"/>
    </xf>
    <xf numFmtId="0" fontId="0" fillId="0" borderId="20" xfId="0" applyBorder="1"/>
    <xf numFmtId="0" fontId="129" fillId="0" borderId="0" xfId="2" applyFont="1" applyAlignment="1">
      <alignment vertical="center" wrapText="1"/>
    </xf>
    <xf numFmtId="0" fontId="121" fillId="0" borderId="20" xfId="0" applyFont="1" applyBorder="1" applyAlignment="1">
      <alignment wrapText="1"/>
    </xf>
    <xf numFmtId="0" fontId="124" fillId="0" borderId="0" xfId="2" applyFont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128" fillId="0" borderId="20" xfId="2" applyFont="1" applyBorder="1" applyAlignment="1">
      <alignment horizontal="center" vertical="center"/>
    </xf>
    <xf numFmtId="0" fontId="129" fillId="0" borderId="20" xfId="0" applyFont="1" applyBorder="1" applyAlignment="1">
      <alignment horizontal="center" vertical="center"/>
    </xf>
    <xf numFmtId="0" fontId="159" fillId="0" borderId="0" xfId="0" applyFont="1" applyProtection="1">
      <protection locked="0"/>
    </xf>
    <xf numFmtId="0" fontId="158" fillId="0" borderId="0" xfId="0" applyFont="1" applyAlignment="1">
      <alignment horizontal="left" vertical="center" wrapText="1" indent="17"/>
    </xf>
  </cellXfs>
  <cellStyles count="3">
    <cellStyle name="Гіперпосилання" xfId="1" builtinId="8"/>
    <cellStyle name="Звичайний" xfId="0" builtinId="0"/>
    <cellStyle name="Текст пояснення" xfId="2" builtinId="53"/>
  </cellStyles>
  <dxfs count="5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6B4794"/>
        <name val="Arial"/>
        <scheme val="none"/>
      </font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6B4794"/>
        <name val="Arial"/>
        <scheme val="none"/>
      </font>
      <numFmt numFmtId="2" formatCode="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4" formatCode="\ * #,##0.00&quot;    &quot;;\-* #,##0.00&quot;    &quot;;\ * \-#&quot;    &quot;;@"/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rgb="FFCCFFFF"/>
          <bgColor rgb="FFCFE7F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scheme val="none"/>
      </font>
      <numFmt numFmtId="0" formatCode="General"/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0"/>
        </top>
        <bottom style="thin">
          <color indexed="0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6B4794"/>
        <name val="Arial"/>
        <scheme val="none"/>
      </font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6B4794"/>
        <name val="Arial"/>
        <scheme val="none"/>
      </font>
      <numFmt numFmtId="2" formatCode="0.00"/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4" formatCode="\ * #,##0.00&quot;    &quot;;\-* #,##0.00&quot;    &quot;;\ * \-#&quot;    &quot;;@"/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rgb="FFCCFFFF"/>
          <bgColor rgb="FFCFE7F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FBFBF"/>
      <rgbColor rgb="00808080"/>
      <rgbColor rgb="009999FF"/>
      <rgbColor rgb="00993366"/>
      <rgbColor rgb="00FFFFCC"/>
      <rgbColor rgb="00CFE7F5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6E3BC"/>
      <rgbColor rgb="00FFFF99"/>
      <rgbColor rgb="0099CCFF"/>
      <rgbColor rgb="00F6B26B"/>
      <rgbColor rgb="00CC99FF"/>
      <rgbColor rgb="00FAC090"/>
      <rgbColor rgb="003366FF"/>
      <rgbColor rgb="0033CCCC"/>
      <rgbColor rgb="0099CC00"/>
      <rgbColor rgb="00FFCC00"/>
      <rgbColor rgb="00FF9900"/>
      <rgbColor rgb="00E36C09"/>
      <rgbColor rgb="006B4794"/>
      <rgbColor rgb="00969696"/>
      <rgbColor rgb="00002060"/>
      <rgbColor rgb="00339966"/>
      <rgbColor rgb="00003300"/>
      <rgbColor rgb="00333300"/>
      <rgbColor rgb="00993300"/>
      <rgbColor rgb="00993366"/>
      <rgbColor rgb="001F497D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2F9FE"/>
      <color rgb="FF054778"/>
      <color rgb="FF692E96"/>
      <color rgb="FF0066A2"/>
      <color rgb="FF333399"/>
      <color rgb="FF512373"/>
      <color rgb="FFA8C0DC"/>
      <color rgb="FF97B3D5"/>
      <color rgb="FFB5C9E1"/>
      <color rgb="FF9FB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emf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emf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emf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g"/><Relationship Id="rId101" Type="http://schemas.openxmlformats.org/officeDocument/2006/relationships/image" Target="../media/image101.jpe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34" Type="http://schemas.openxmlformats.org/officeDocument/2006/relationships/image" Target="../media/image34.emf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emf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emf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jpeg"/><Relationship Id="rId3" Type="http://schemas.openxmlformats.org/officeDocument/2006/relationships/image" Target="../media/image107.png"/><Relationship Id="rId7" Type="http://schemas.openxmlformats.org/officeDocument/2006/relationships/image" Target="../media/image111.jpeg"/><Relationship Id="rId2" Type="http://schemas.openxmlformats.org/officeDocument/2006/relationships/image" Target="../media/image106.png"/><Relationship Id="rId1" Type="http://schemas.openxmlformats.org/officeDocument/2006/relationships/image" Target="../media/image105.jpeg"/><Relationship Id="rId6" Type="http://schemas.openxmlformats.org/officeDocument/2006/relationships/image" Target="../media/image110.jpeg"/><Relationship Id="rId5" Type="http://schemas.openxmlformats.org/officeDocument/2006/relationships/image" Target="../media/image109.jpeg"/><Relationship Id="rId4" Type="http://schemas.openxmlformats.org/officeDocument/2006/relationships/image" Target="../media/image10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jpeg"/><Relationship Id="rId13" Type="http://schemas.openxmlformats.org/officeDocument/2006/relationships/image" Target="../media/image126.png"/><Relationship Id="rId18" Type="http://schemas.openxmlformats.org/officeDocument/2006/relationships/image" Target="../media/image131.png"/><Relationship Id="rId3" Type="http://schemas.openxmlformats.org/officeDocument/2006/relationships/image" Target="../media/image116.png"/><Relationship Id="rId7" Type="http://schemas.openxmlformats.org/officeDocument/2006/relationships/image" Target="../media/image120.jpeg"/><Relationship Id="rId12" Type="http://schemas.openxmlformats.org/officeDocument/2006/relationships/image" Target="../media/image125.png"/><Relationship Id="rId17" Type="http://schemas.openxmlformats.org/officeDocument/2006/relationships/image" Target="../media/image130.png"/><Relationship Id="rId2" Type="http://schemas.openxmlformats.org/officeDocument/2006/relationships/image" Target="../media/image115.jpeg"/><Relationship Id="rId16" Type="http://schemas.openxmlformats.org/officeDocument/2006/relationships/image" Target="../media/image129.png"/><Relationship Id="rId1" Type="http://schemas.openxmlformats.org/officeDocument/2006/relationships/image" Target="../media/image114.png"/><Relationship Id="rId6" Type="http://schemas.openxmlformats.org/officeDocument/2006/relationships/image" Target="../media/image119.jpeg"/><Relationship Id="rId11" Type="http://schemas.openxmlformats.org/officeDocument/2006/relationships/image" Target="../media/image124.png"/><Relationship Id="rId5" Type="http://schemas.openxmlformats.org/officeDocument/2006/relationships/image" Target="../media/image118.png"/><Relationship Id="rId15" Type="http://schemas.openxmlformats.org/officeDocument/2006/relationships/image" Target="../media/image128.png"/><Relationship Id="rId10" Type="http://schemas.openxmlformats.org/officeDocument/2006/relationships/image" Target="../media/image123.png"/><Relationship Id="rId4" Type="http://schemas.openxmlformats.org/officeDocument/2006/relationships/image" Target="../media/image117.jpeg"/><Relationship Id="rId9" Type="http://schemas.openxmlformats.org/officeDocument/2006/relationships/image" Target="../media/image122.png"/><Relationship Id="rId14" Type="http://schemas.openxmlformats.org/officeDocument/2006/relationships/image" Target="../media/image12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104</xdr:row>
      <xdr:rowOff>190500</xdr:rowOff>
    </xdr:from>
    <xdr:to>
      <xdr:col>0</xdr:col>
      <xdr:colOff>1238361</xdr:colOff>
      <xdr:row>104</xdr:row>
      <xdr:rowOff>668948</xdr:rowOff>
    </xdr:to>
    <xdr:pic>
      <xdr:nvPicPr>
        <xdr:cNvPr id="19330" name="Рисунок 85" descr="Sopilka_small.jpg">
          <a:extLst>
            <a:ext uri="{FF2B5EF4-FFF2-40B4-BE49-F238E27FC236}">
              <a16:creationId xmlns:a16="http://schemas.microsoft.com/office/drawing/2014/main" id="{00000000-0008-0000-0000-000082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805" y="53692425"/>
          <a:ext cx="1166556" cy="4784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164552</xdr:colOff>
      <xdr:row>96</xdr:row>
      <xdr:rowOff>82669</xdr:rowOff>
    </xdr:from>
    <xdr:to>
      <xdr:col>0</xdr:col>
      <xdr:colOff>1085849</xdr:colOff>
      <xdr:row>98</xdr:row>
      <xdr:rowOff>282513</xdr:rowOff>
    </xdr:to>
    <xdr:pic>
      <xdr:nvPicPr>
        <xdr:cNvPr id="19268" name="Изображение 10">
          <a:extLst>
            <a:ext uri="{FF2B5EF4-FFF2-40B4-BE49-F238E27FC236}">
              <a16:creationId xmlns:a16="http://schemas.microsoft.com/office/drawing/2014/main" id="{00000000-0008-0000-0000-000044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 flipH="1">
          <a:off x="164552" y="55946794"/>
          <a:ext cx="921297" cy="961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288234</xdr:colOff>
      <xdr:row>313</xdr:row>
      <xdr:rowOff>57151</xdr:rowOff>
    </xdr:from>
    <xdr:to>
      <xdr:col>0</xdr:col>
      <xdr:colOff>1069317</xdr:colOff>
      <xdr:row>315</xdr:row>
      <xdr:rowOff>180148</xdr:rowOff>
    </xdr:to>
    <xdr:pic>
      <xdr:nvPicPr>
        <xdr:cNvPr id="19272" name="Рисунок 21">
          <a:extLst>
            <a:ext uri="{FF2B5EF4-FFF2-40B4-BE49-F238E27FC236}">
              <a16:creationId xmlns:a16="http://schemas.microsoft.com/office/drawing/2014/main" id="{00000000-0008-0000-0000-000048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8234" y="157800676"/>
          <a:ext cx="781083" cy="751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293</xdr:row>
      <xdr:rowOff>191161</xdr:rowOff>
    </xdr:from>
    <xdr:to>
      <xdr:col>0</xdr:col>
      <xdr:colOff>1216433</xdr:colOff>
      <xdr:row>303</xdr:row>
      <xdr:rowOff>122246</xdr:rowOff>
    </xdr:to>
    <xdr:pic>
      <xdr:nvPicPr>
        <xdr:cNvPr id="19274" name="Изображение 16">
          <a:extLst>
            <a:ext uri="{FF2B5EF4-FFF2-40B4-BE49-F238E27FC236}">
              <a16:creationId xmlns:a16="http://schemas.microsoft.com/office/drawing/2014/main" id="{00000000-0008-0000-0000-00004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150686161"/>
          <a:ext cx="1216433" cy="47282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6</xdr:row>
      <xdr:rowOff>142875</xdr:rowOff>
    </xdr:from>
    <xdr:to>
      <xdr:col>0</xdr:col>
      <xdr:colOff>1111999</xdr:colOff>
      <xdr:row>9</xdr:row>
      <xdr:rowOff>152400</xdr:rowOff>
    </xdr:to>
    <xdr:pic>
      <xdr:nvPicPr>
        <xdr:cNvPr id="19279" name="Изображение 1">
          <a:extLst>
            <a:ext uri="{FF2B5EF4-FFF2-40B4-BE49-F238E27FC236}">
              <a16:creationId xmlns:a16="http://schemas.microsoft.com/office/drawing/2014/main" id="{00000000-0008-0000-0000-00004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04800" y="2143125"/>
          <a:ext cx="807199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236342</xdr:colOff>
      <xdr:row>111</xdr:row>
      <xdr:rowOff>70796</xdr:rowOff>
    </xdr:from>
    <xdr:to>
      <xdr:col>0</xdr:col>
      <xdr:colOff>1237334</xdr:colOff>
      <xdr:row>113</xdr:row>
      <xdr:rowOff>307871</xdr:rowOff>
    </xdr:to>
    <xdr:pic>
      <xdr:nvPicPr>
        <xdr:cNvPr id="19284" name="Рисунок 32">
          <a:extLst>
            <a:ext uri="{FF2B5EF4-FFF2-40B4-BE49-F238E27FC236}">
              <a16:creationId xmlns:a16="http://schemas.microsoft.com/office/drawing/2014/main" id="{00000000-0008-0000-0000-000054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lum bright="20000" contrast="20000"/>
        </a:blip>
        <a:srcRect/>
        <a:stretch>
          <a:fillRect/>
        </a:stretch>
      </xdr:blipFill>
      <xdr:spPr bwMode="auto">
        <a:xfrm rot="20593632">
          <a:off x="236342" y="62402396"/>
          <a:ext cx="1000992" cy="865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89451</xdr:colOff>
      <xdr:row>116</xdr:row>
      <xdr:rowOff>228600</xdr:rowOff>
    </xdr:from>
    <xdr:to>
      <xdr:col>0</xdr:col>
      <xdr:colOff>1230824</xdr:colOff>
      <xdr:row>119</xdr:row>
      <xdr:rowOff>171452</xdr:rowOff>
    </xdr:to>
    <xdr:pic>
      <xdr:nvPicPr>
        <xdr:cNvPr id="19285" name="Рисунок 33">
          <a:extLst>
            <a:ext uri="{FF2B5EF4-FFF2-40B4-BE49-F238E27FC236}">
              <a16:creationId xmlns:a16="http://schemas.microsoft.com/office/drawing/2014/main" id="{00000000-0008-0000-0000-000055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lum bright="10000" contrast="10000"/>
        </a:blip>
        <a:srcRect t="13950"/>
        <a:stretch>
          <a:fillRect/>
        </a:stretch>
      </xdr:blipFill>
      <xdr:spPr bwMode="auto">
        <a:xfrm>
          <a:off x="89451" y="64369950"/>
          <a:ext cx="1141373" cy="885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118781</xdr:colOff>
      <xdr:row>131</xdr:row>
      <xdr:rowOff>190499</xdr:rowOff>
    </xdr:from>
    <xdr:to>
      <xdr:col>0</xdr:col>
      <xdr:colOff>1222099</xdr:colOff>
      <xdr:row>133</xdr:row>
      <xdr:rowOff>256015</xdr:rowOff>
    </xdr:to>
    <xdr:pic>
      <xdr:nvPicPr>
        <xdr:cNvPr id="19287" name="Рисунок 44" descr="04_168,3 осh-small.jpg">
          <a:extLst>
            <a:ext uri="{FF2B5EF4-FFF2-40B4-BE49-F238E27FC236}">
              <a16:creationId xmlns:a16="http://schemas.microsoft.com/office/drawing/2014/main" id="{00000000-0008-0000-0000-000057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lum bright="10000"/>
        </a:blip>
        <a:srcRect/>
        <a:stretch>
          <a:fillRect/>
        </a:stretch>
      </xdr:blipFill>
      <xdr:spPr bwMode="auto">
        <a:xfrm>
          <a:off x="118781" y="70189724"/>
          <a:ext cx="1103318" cy="837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68871</xdr:colOff>
      <xdr:row>120</xdr:row>
      <xdr:rowOff>143740</xdr:rowOff>
    </xdr:from>
    <xdr:to>
      <xdr:col>0</xdr:col>
      <xdr:colOff>1235388</xdr:colOff>
      <xdr:row>122</xdr:row>
      <xdr:rowOff>265418</xdr:rowOff>
    </xdr:to>
    <xdr:pic>
      <xdr:nvPicPr>
        <xdr:cNvPr id="19288" name="Рисунок 46" descr="04_16,2och small.jpg">
          <a:extLst>
            <a:ext uri="{FF2B5EF4-FFF2-40B4-BE49-F238E27FC236}">
              <a16:creationId xmlns:a16="http://schemas.microsoft.com/office/drawing/2014/main" id="{00000000-0008-0000-0000-000058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lum bright="10000"/>
        </a:blip>
        <a:srcRect/>
        <a:stretch>
          <a:fillRect/>
        </a:stretch>
      </xdr:blipFill>
      <xdr:spPr bwMode="auto">
        <a:xfrm rot="288696">
          <a:off x="68871" y="66713965"/>
          <a:ext cx="1166517" cy="864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174967</xdr:colOff>
      <xdr:row>99</xdr:row>
      <xdr:rowOff>142312</xdr:rowOff>
    </xdr:from>
    <xdr:to>
      <xdr:col>0</xdr:col>
      <xdr:colOff>1213042</xdr:colOff>
      <xdr:row>100</xdr:row>
      <xdr:rowOff>492580</xdr:rowOff>
    </xdr:to>
    <xdr:pic>
      <xdr:nvPicPr>
        <xdr:cNvPr id="19290" name="Рисунок 49" descr="30_10 OCH small.jpg">
          <a:extLst>
            <a:ext uri="{FF2B5EF4-FFF2-40B4-BE49-F238E27FC236}">
              <a16:creationId xmlns:a16="http://schemas.microsoft.com/office/drawing/2014/main" id="{00000000-0008-0000-0000-00005A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lum bright="10000"/>
        </a:blip>
        <a:srcRect/>
        <a:stretch>
          <a:fillRect/>
        </a:stretch>
      </xdr:blipFill>
      <xdr:spPr bwMode="auto">
        <a:xfrm rot="16200000">
          <a:off x="295034" y="57029370"/>
          <a:ext cx="797942" cy="103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168136</xdr:colOff>
      <xdr:row>114</xdr:row>
      <xdr:rowOff>177790</xdr:rowOff>
    </xdr:from>
    <xdr:to>
      <xdr:col>0</xdr:col>
      <xdr:colOff>1200149</xdr:colOff>
      <xdr:row>115</xdr:row>
      <xdr:rowOff>656520</xdr:rowOff>
    </xdr:to>
    <xdr:pic>
      <xdr:nvPicPr>
        <xdr:cNvPr id="19291" name="Picture 940">
          <a:extLst>
            <a:ext uri="{FF2B5EF4-FFF2-40B4-BE49-F238E27FC236}">
              <a16:creationId xmlns:a16="http://schemas.microsoft.com/office/drawing/2014/main" id="{00000000-0008-0000-0000-00005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68136" y="63452365"/>
          <a:ext cx="1032013" cy="6692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85</xdr:row>
      <xdr:rowOff>142875</xdr:rowOff>
    </xdr:from>
    <xdr:to>
      <xdr:col>0</xdr:col>
      <xdr:colOff>1319142</xdr:colOff>
      <xdr:row>86</xdr:row>
      <xdr:rowOff>428626</xdr:rowOff>
    </xdr:to>
    <xdr:pic>
      <xdr:nvPicPr>
        <xdr:cNvPr id="19292" name="Picture 2304">
          <a:extLst>
            <a:ext uri="{FF2B5EF4-FFF2-40B4-BE49-F238E27FC236}">
              <a16:creationId xmlns:a16="http://schemas.microsoft.com/office/drawing/2014/main" id="{00000000-0008-0000-0000-00005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525" y="44253150"/>
          <a:ext cx="1309617" cy="89535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107</xdr:row>
      <xdr:rowOff>190500</xdr:rowOff>
    </xdr:from>
    <xdr:to>
      <xdr:col>0</xdr:col>
      <xdr:colOff>1324896</xdr:colOff>
      <xdr:row>110</xdr:row>
      <xdr:rowOff>123824</xdr:rowOff>
    </xdr:to>
    <xdr:pic>
      <xdr:nvPicPr>
        <xdr:cNvPr id="19295" name="Рисунок 45" descr="8.2_och1.jpg">
          <a:extLst>
            <a:ext uri="{FF2B5EF4-FFF2-40B4-BE49-F238E27FC236}">
              <a16:creationId xmlns:a16="http://schemas.microsoft.com/office/drawing/2014/main" id="{00000000-0008-0000-0000-00005F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95250" y="61264800"/>
          <a:ext cx="1229646" cy="876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</xdr:row>
      <xdr:rowOff>133351</xdr:rowOff>
    </xdr:from>
    <xdr:to>
      <xdr:col>0</xdr:col>
      <xdr:colOff>939346</xdr:colOff>
      <xdr:row>29</xdr:row>
      <xdr:rowOff>123826</xdr:rowOff>
    </xdr:to>
    <xdr:pic>
      <xdr:nvPicPr>
        <xdr:cNvPr id="19299" name="Рисунок 54" descr="07 OC_small.jpg">
          <a:extLst>
            <a:ext uri="{FF2B5EF4-FFF2-40B4-BE49-F238E27FC236}">
              <a16:creationId xmlns:a16="http://schemas.microsoft.com/office/drawing/2014/main" id="{00000000-0008-0000-0000-000063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85750" y="3371851"/>
          <a:ext cx="653596" cy="1247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177824</xdr:colOff>
      <xdr:row>106</xdr:row>
      <xdr:rowOff>72387</xdr:rowOff>
    </xdr:from>
    <xdr:to>
      <xdr:col>0</xdr:col>
      <xdr:colOff>1223928</xdr:colOff>
      <xdr:row>106</xdr:row>
      <xdr:rowOff>808488</xdr:rowOff>
    </xdr:to>
    <xdr:pic>
      <xdr:nvPicPr>
        <xdr:cNvPr id="19302" name="Рисунок 59" descr="04.png">
          <a:extLst>
            <a:ext uri="{FF2B5EF4-FFF2-40B4-BE49-F238E27FC236}">
              <a16:creationId xmlns:a16="http://schemas.microsoft.com/office/drawing/2014/main" id="{00000000-0008-0000-0000-000066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21370943">
          <a:off x="177824" y="40753662"/>
          <a:ext cx="1046104" cy="73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317</xdr:row>
      <xdr:rowOff>95251</xdr:rowOff>
    </xdr:from>
    <xdr:to>
      <xdr:col>0</xdr:col>
      <xdr:colOff>1239875</xdr:colOff>
      <xdr:row>319</xdr:row>
      <xdr:rowOff>171450</xdr:rowOff>
    </xdr:to>
    <xdr:pic>
      <xdr:nvPicPr>
        <xdr:cNvPr id="19304" name="Рисунок 20">
          <a:extLst>
            <a:ext uri="{FF2B5EF4-FFF2-40B4-BE49-F238E27FC236}">
              <a16:creationId xmlns:a16="http://schemas.microsoft.com/office/drawing/2014/main" id="{00000000-0008-0000-0000-000068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7150" y="158781751"/>
          <a:ext cx="11827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285890</xdr:colOff>
      <xdr:row>309</xdr:row>
      <xdr:rowOff>457201</xdr:rowOff>
    </xdr:from>
    <xdr:to>
      <xdr:col>0</xdr:col>
      <xdr:colOff>1096305</xdr:colOff>
      <xdr:row>312</xdr:row>
      <xdr:rowOff>71369</xdr:rowOff>
    </xdr:to>
    <xdr:pic>
      <xdr:nvPicPr>
        <xdr:cNvPr id="19305" name="Рисунок 70" descr="40_20och_small.jpg">
          <a:extLst>
            <a:ext uri="{FF2B5EF4-FFF2-40B4-BE49-F238E27FC236}">
              <a16:creationId xmlns:a16="http://schemas.microsoft.com/office/drawing/2014/main" id="{00000000-0008-0000-0000-000069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 rot="16200000">
          <a:off x="-87536" y="128360852"/>
          <a:ext cx="1557268" cy="810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379757</xdr:colOff>
      <xdr:row>227</xdr:row>
      <xdr:rowOff>95250</xdr:rowOff>
    </xdr:from>
    <xdr:to>
      <xdr:col>0</xdr:col>
      <xdr:colOff>875057</xdr:colOff>
      <xdr:row>232</xdr:row>
      <xdr:rowOff>201708</xdr:rowOff>
    </xdr:to>
    <xdr:pic>
      <xdr:nvPicPr>
        <xdr:cNvPr id="19307" name="Рисунок 63" descr="щогла.png">
          <a:extLst>
            <a:ext uri="{FF2B5EF4-FFF2-40B4-BE49-F238E27FC236}">
              <a16:creationId xmlns:a16="http://schemas.microsoft.com/office/drawing/2014/main" id="{00000000-0008-0000-0000-00006B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26666" r="25555" b="24168"/>
        <a:stretch>
          <a:fillRect/>
        </a:stretch>
      </xdr:blipFill>
      <xdr:spPr bwMode="auto">
        <a:xfrm>
          <a:off x="379757" y="112250054"/>
          <a:ext cx="495300" cy="26492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400050</xdr:colOff>
      <xdr:row>314</xdr:row>
      <xdr:rowOff>447675</xdr:rowOff>
    </xdr:from>
    <xdr:to>
      <xdr:col>7</xdr:col>
      <xdr:colOff>0</xdr:colOff>
      <xdr:row>315</xdr:row>
      <xdr:rowOff>19050</xdr:rowOff>
    </xdr:to>
    <xdr:pic>
      <xdr:nvPicPr>
        <xdr:cNvPr id="19311" name="Рисунок 47">
          <a:extLst>
            <a:ext uri="{FF2B5EF4-FFF2-40B4-BE49-F238E27FC236}">
              <a16:creationId xmlns:a16="http://schemas.microsoft.com/office/drawing/2014/main" id="{00000000-0008-0000-0000-00006F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58050" y="101850825"/>
          <a:ext cx="2000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400050</xdr:colOff>
      <xdr:row>317</xdr:row>
      <xdr:rowOff>447675</xdr:rowOff>
    </xdr:from>
    <xdr:to>
      <xdr:col>7</xdr:col>
      <xdr:colOff>0</xdr:colOff>
      <xdr:row>318</xdr:row>
      <xdr:rowOff>19050</xdr:rowOff>
    </xdr:to>
    <xdr:pic>
      <xdr:nvPicPr>
        <xdr:cNvPr id="19313" name="Рисунок 47">
          <a:extLst>
            <a:ext uri="{FF2B5EF4-FFF2-40B4-BE49-F238E27FC236}">
              <a16:creationId xmlns:a16="http://schemas.microsoft.com/office/drawing/2014/main" id="{00000000-0008-0000-0000-000071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58050" y="103203375"/>
          <a:ext cx="2000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400050</xdr:colOff>
      <xdr:row>319</xdr:row>
      <xdr:rowOff>0</xdr:rowOff>
    </xdr:from>
    <xdr:to>
      <xdr:col>7</xdr:col>
      <xdr:colOff>0</xdr:colOff>
      <xdr:row>319</xdr:row>
      <xdr:rowOff>19050</xdr:rowOff>
    </xdr:to>
    <xdr:pic>
      <xdr:nvPicPr>
        <xdr:cNvPr id="19314" name="Рисунок 47">
          <a:extLst>
            <a:ext uri="{FF2B5EF4-FFF2-40B4-BE49-F238E27FC236}">
              <a16:creationId xmlns:a16="http://schemas.microsoft.com/office/drawing/2014/main" id="{00000000-0008-0000-0000-000072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210550" y="121119900"/>
          <a:ext cx="1905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252450</xdr:colOff>
      <xdr:row>53</xdr:row>
      <xdr:rowOff>228600</xdr:rowOff>
    </xdr:from>
    <xdr:to>
      <xdr:col>0</xdr:col>
      <xdr:colOff>1142999</xdr:colOff>
      <xdr:row>57</xdr:row>
      <xdr:rowOff>66676</xdr:rowOff>
    </xdr:to>
    <xdr:pic>
      <xdr:nvPicPr>
        <xdr:cNvPr id="19318" name="Рисунок 87" descr="10_07_300.jpg">
          <a:extLst>
            <a:ext uri="{FF2B5EF4-FFF2-40B4-BE49-F238E27FC236}">
              <a16:creationId xmlns:a16="http://schemas.microsoft.com/office/drawing/2014/main" id="{00000000-0008-0000-0000-000076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52450" y="28736925"/>
          <a:ext cx="890549" cy="1095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418271</xdr:colOff>
      <xdr:row>198</xdr:row>
      <xdr:rowOff>57150</xdr:rowOff>
    </xdr:from>
    <xdr:to>
      <xdr:col>0</xdr:col>
      <xdr:colOff>920850</xdr:colOff>
      <xdr:row>199</xdr:row>
      <xdr:rowOff>0</xdr:rowOff>
    </xdr:to>
    <xdr:pic>
      <xdr:nvPicPr>
        <xdr:cNvPr id="19319" name="Рисунок 88" descr="велика рура_300.jpg">
          <a:extLst>
            <a:ext uri="{FF2B5EF4-FFF2-40B4-BE49-F238E27FC236}">
              <a16:creationId xmlns:a16="http://schemas.microsoft.com/office/drawing/2014/main" id="{00000000-0008-0000-0000-000077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18271" y="87039450"/>
          <a:ext cx="502579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310479</xdr:colOff>
      <xdr:row>205</xdr:row>
      <xdr:rowOff>150305</xdr:rowOff>
    </xdr:from>
    <xdr:to>
      <xdr:col>0</xdr:col>
      <xdr:colOff>952500</xdr:colOff>
      <xdr:row>210</xdr:row>
      <xdr:rowOff>509011</xdr:rowOff>
    </xdr:to>
    <xdr:pic>
      <xdr:nvPicPr>
        <xdr:cNvPr id="19320" name="Рисунок 89" descr="isolator3001.png">
          <a:extLst>
            <a:ext uri="{FF2B5EF4-FFF2-40B4-BE49-F238E27FC236}">
              <a16:creationId xmlns:a16="http://schemas.microsoft.com/office/drawing/2014/main" id="{00000000-0008-0000-0000-000078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310479" y="108309481"/>
          <a:ext cx="642021" cy="242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307573</xdr:colOff>
      <xdr:row>30</xdr:row>
      <xdr:rowOff>95250</xdr:rowOff>
    </xdr:from>
    <xdr:to>
      <xdr:col>0</xdr:col>
      <xdr:colOff>1074758</xdr:colOff>
      <xdr:row>33</xdr:row>
      <xdr:rowOff>257175</xdr:rowOff>
    </xdr:to>
    <xdr:pic>
      <xdr:nvPicPr>
        <xdr:cNvPr id="19321" name="Рисунок 90" descr="07s_300.jpg">
          <a:extLst>
            <a:ext uri="{FF2B5EF4-FFF2-40B4-BE49-F238E27FC236}">
              <a16:creationId xmlns:a16="http://schemas.microsoft.com/office/drawing/2014/main" id="{00000000-0008-0000-0000-000079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07573" y="10182225"/>
          <a:ext cx="76718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172887</xdr:colOff>
      <xdr:row>148</xdr:row>
      <xdr:rowOff>62851</xdr:rowOff>
    </xdr:from>
    <xdr:to>
      <xdr:col>0</xdr:col>
      <xdr:colOff>1152524</xdr:colOff>
      <xdr:row>149</xdr:row>
      <xdr:rowOff>564994</xdr:rowOff>
    </xdr:to>
    <xdr:pic>
      <xdr:nvPicPr>
        <xdr:cNvPr id="19326" name="Рисунок 88" descr="70_30_40_small.jpg">
          <a:extLst>
            <a:ext uri="{FF2B5EF4-FFF2-40B4-BE49-F238E27FC236}">
              <a16:creationId xmlns:a16="http://schemas.microsoft.com/office/drawing/2014/main" id="{00000000-0008-0000-0000-00007E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72887" y="63804151"/>
          <a:ext cx="979637" cy="11022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449357</xdr:colOff>
      <xdr:row>169</xdr:row>
      <xdr:rowOff>90767</xdr:rowOff>
    </xdr:from>
    <xdr:to>
      <xdr:col>0</xdr:col>
      <xdr:colOff>831111</xdr:colOff>
      <xdr:row>170</xdr:row>
      <xdr:rowOff>330012</xdr:rowOff>
    </xdr:to>
    <xdr:pic>
      <xdr:nvPicPr>
        <xdr:cNvPr id="19328" name="Рисунок 91" descr="50_10_101_small.jpg">
          <a:extLst>
            <a:ext uri="{FF2B5EF4-FFF2-40B4-BE49-F238E27FC236}">
              <a16:creationId xmlns:a16="http://schemas.microsoft.com/office/drawing/2014/main" id="{00000000-0008-0000-0000-000080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49357" y="90759242"/>
          <a:ext cx="381754" cy="696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466726</xdr:colOff>
      <xdr:row>171</xdr:row>
      <xdr:rowOff>79004</xdr:rowOff>
    </xdr:from>
    <xdr:to>
      <xdr:col>0</xdr:col>
      <xdr:colOff>857250</xdr:colOff>
      <xdr:row>172</xdr:row>
      <xdr:rowOff>2800</xdr:rowOff>
    </xdr:to>
    <xdr:pic>
      <xdr:nvPicPr>
        <xdr:cNvPr id="19329" name="Рисунок 92" descr="50_10_201_small.jpg">
          <a:extLst>
            <a:ext uri="{FF2B5EF4-FFF2-40B4-BE49-F238E27FC236}">
              <a16:creationId xmlns:a16="http://schemas.microsoft.com/office/drawing/2014/main" id="{00000000-0008-0000-0000-000081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66726" y="84946754"/>
          <a:ext cx="390524" cy="781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293592</xdr:colOff>
      <xdr:row>87</xdr:row>
      <xdr:rowOff>45790</xdr:rowOff>
    </xdr:from>
    <xdr:to>
      <xdr:col>0</xdr:col>
      <xdr:colOff>1032184</xdr:colOff>
      <xdr:row>87</xdr:row>
      <xdr:rowOff>762000</xdr:rowOff>
    </xdr:to>
    <xdr:pic>
      <xdr:nvPicPr>
        <xdr:cNvPr id="19331" name="Рисунок 85" descr="14_01_small.jpg">
          <a:extLst>
            <a:ext uri="{FF2B5EF4-FFF2-40B4-BE49-F238E27FC236}">
              <a16:creationId xmlns:a16="http://schemas.microsoft.com/office/drawing/2014/main" id="{00000000-0008-0000-0000-000083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lum bright="10000"/>
        </a:blip>
        <a:srcRect/>
        <a:stretch>
          <a:fillRect/>
        </a:stretch>
      </xdr:blipFill>
      <xdr:spPr bwMode="auto">
        <a:xfrm>
          <a:off x="293592" y="51328390"/>
          <a:ext cx="738592" cy="716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160</xdr:row>
      <xdr:rowOff>257174</xdr:rowOff>
    </xdr:from>
    <xdr:to>
      <xdr:col>0</xdr:col>
      <xdr:colOff>1123950</xdr:colOff>
      <xdr:row>165</xdr:row>
      <xdr:rowOff>63923</xdr:rowOff>
    </xdr:to>
    <xdr:pic>
      <xdr:nvPicPr>
        <xdr:cNvPr id="19332" name="Рисунок 87" descr="ATR_small.jpg">
          <a:extLst>
            <a:ext uri="{FF2B5EF4-FFF2-40B4-BE49-F238E27FC236}">
              <a16:creationId xmlns:a16="http://schemas.microsoft.com/office/drawing/2014/main" id="{00000000-0008-0000-0000-000084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23825" y="88010999"/>
          <a:ext cx="1000125" cy="1711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156</xdr:row>
      <xdr:rowOff>66675</xdr:rowOff>
    </xdr:from>
    <xdr:to>
      <xdr:col>0</xdr:col>
      <xdr:colOff>723900</xdr:colOff>
      <xdr:row>159</xdr:row>
      <xdr:rowOff>352425</xdr:rowOff>
    </xdr:to>
    <xdr:pic>
      <xdr:nvPicPr>
        <xdr:cNvPr id="19333" name="Рисунок 63" descr="щогла.png">
          <a:extLst>
            <a:ext uri="{FF2B5EF4-FFF2-40B4-BE49-F238E27FC236}">
              <a16:creationId xmlns:a16="http://schemas.microsoft.com/office/drawing/2014/main" id="{00000000-0008-0000-0000-000085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29292" r="29292" b="24168"/>
        <a:stretch>
          <a:fillRect/>
        </a:stretch>
      </xdr:blipFill>
      <xdr:spPr bwMode="auto">
        <a:xfrm>
          <a:off x="485775" y="42062400"/>
          <a:ext cx="2381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65529</xdr:colOff>
      <xdr:row>201</xdr:row>
      <xdr:rowOff>232710</xdr:rowOff>
    </xdr:from>
    <xdr:to>
      <xdr:col>0</xdr:col>
      <xdr:colOff>1288676</xdr:colOff>
      <xdr:row>203</xdr:row>
      <xdr:rowOff>143944</xdr:rowOff>
    </xdr:to>
    <xdr:pic>
      <xdr:nvPicPr>
        <xdr:cNvPr id="19336" name="Рисунок 92" descr="new_small.jpg">
          <a:extLst>
            <a:ext uri="{FF2B5EF4-FFF2-40B4-BE49-F238E27FC236}">
              <a16:creationId xmlns:a16="http://schemas.microsoft.com/office/drawing/2014/main" id="{00000000-0008-0000-0000-000088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5529" y="109165092"/>
          <a:ext cx="1223147" cy="7180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91281</xdr:colOff>
      <xdr:row>150</xdr:row>
      <xdr:rowOff>51742</xdr:rowOff>
    </xdr:from>
    <xdr:to>
      <xdr:col>0</xdr:col>
      <xdr:colOff>1235737</xdr:colOff>
      <xdr:row>150</xdr:row>
      <xdr:rowOff>600074</xdr:rowOff>
    </xdr:to>
    <xdr:pic>
      <xdr:nvPicPr>
        <xdr:cNvPr id="19337" name="Рисунок 88" descr="termokompensator.jpg">
          <a:extLst>
            <a:ext uri="{FF2B5EF4-FFF2-40B4-BE49-F238E27FC236}">
              <a16:creationId xmlns:a16="http://schemas.microsoft.com/office/drawing/2014/main" id="{00000000-0008-0000-0000-000089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21359" b="23302"/>
        <a:stretch>
          <a:fillRect/>
        </a:stretch>
      </xdr:blipFill>
      <xdr:spPr bwMode="auto">
        <a:xfrm>
          <a:off x="91281" y="64993192"/>
          <a:ext cx="1144456" cy="634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123</xdr:row>
      <xdr:rowOff>180976</xdr:rowOff>
    </xdr:from>
    <xdr:to>
      <xdr:col>0</xdr:col>
      <xdr:colOff>1266264</xdr:colOff>
      <xdr:row>125</xdr:row>
      <xdr:rowOff>317070</xdr:rowOff>
    </xdr:to>
    <xdr:pic>
      <xdr:nvPicPr>
        <xdr:cNvPr id="19352" name="Picture 28054">
          <a:extLst>
            <a:ext uri="{FF2B5EF4-FFF2-40B4-BE49-F238E27FC236}">
              <a16:creationId xmlns:a16="http://schemas.microsoft.com/office/drawing/2014/main" id="{00000000-0008-0000-0000-000098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lum bright="20000" contrast="10000"/>
        </a:blip>
        <a:srcRect/>
        <a:stretch>
          <a:fillRect/>
        </a:stretch>
      </xdr:blipFill>
      <xdr:spPr bwMode="auto">
        <a:xfrm>
          <a:off x="114299" y="67886917"/>
          <a:ext cx="1151965" cy="84206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171097</xdr:colOff>
      <xdr:row>128</xdr:row>
      <xdr:rowOff>108106</xdr:rowOff>
    </xdr:from>
    <xdr:to>
      <xdr:col>0</xdr:col>
      <xdr:colOff>1277469</xdr:colOff>
      <xdr:row>130</xdr:row>
      <xdr:rowOff>301818</xdr:rowOff>
    </xdr:to>
    <xdr:pic>
      <xdr:nvPicPr>
        <xdr:cNvPr id="19353" name="Picture 28055">
          <a:extLst>
            <a:ext uri="{FF2B5EF4-FFF2-40B4-BE49-F238E27FC236}">
              <a16:creationId xmlns:a16="http://schemas.microsoft.com/office/drawing/2014/main" id="{00000000-0008-0000-0000-000099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71097" y="68923430"/>
          <a:ext cx="1106372" cy="94450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69</xdr:row>
      <xdr:rowOff>148458</xdr:rowOff>
    </xdr:from>
    <xdr:to>
      <xdr:col>0</xdr:col>
      <xdr:colOff>1181100</xdr:colOff>
      <xdr:row>71</xdr:row>
      <xdr:rowOff>44669</xdr:rowOff>
    </xdr:to>
    <xdr:pic>
      <xdr:nvPicPr>
        <xdr:cNvPr id="19357" name="Picture 30022">
          <a:extLst>
            <a:ext uri="{FF2B5EF4-FFF2-40B4-BE49-F238E27FC236}">
              <a16:creationId xmlns:a16="http://schemas.microsoft.com/office/drawing/2014/main" id="{00000000-0008-0000-0000-00009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200025" y="16950558"/>
          <a:ext cx="981075" cy="5248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74</xdr:row>
      <xdr:rowOff>28576</xdr:rowOff>
    </xdr:from>
    <xdr:to>
      <xdr:col>0</xdr:col>
      <xdr:colOff>1069147</xdr:colOff>
      <xdr:row>74</xdr:row>
      <xdr:rowOff>847726</xdr:rowOff>
    </xdr:to>
    <xdr:pic>
      <xdr:nvPicPr>
        <xdr:cNvPr id="19362" name="Picture 7125">
          <a:extLst>
            <a:ext uri="{FF2B5EF4-FFF2-40B4-BE49-F238E27FC236}">
              <a16:creationId xmlns:a16="http://schemas.microsoft.com/office/drawing/2014/main" id="{00000000-0008-0000-0000-0000A2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38125" y="27479626"/>
          <a:ext cx="831022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79</xdr:row>
      <xdr:rowOff>228600</xdr:rowOff>
    </xdr:from>
    <xdr:to>
      <xdr:col>0</xdr:col>
      <xdr:colOff>1280621</xdr:colOff>
      <xdr:row>82</xdr:row>
      <xdr:rowOff>103093</xdr:rowOff>
    </xdr:to>
    <xdr:pic>
      <xdr:nvPicPr>
        <xdr:cNvPr id="19363" name="Picture 7127">
          <a:extLst>
            <a:ext uri="{FF2B5EF4-FFF2-40B4-BE49-F238E27FC236}">
              <a16:creationId xmlns:a16="http://schemas.microsoft.com/office/drawing/2014/main" id="{00000000-0008-0000-0000-0000A3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04775" y="47472600"/>
          <a:ext cx="1175846" cy="81746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306</xdr:row>
      <xdr:rowOff>22777</xdr:rowOff>
    </xdr:from>
    <xdr:to>
      <xdr:col>0</xdr:col>
      <xdr:colOff>1133475</xdr:colOff>
      <xdr:row>306</xdr:row>
      <xdr:rowOff>375202</xdr:rowOff>
    </xdr:to>
    <xdr:pic>
      <xdr:nvPicPr>
        <xdr:cNvPr id="19364" name="Picture 7128">
          <a:extLst>
            <a:ext uri="{FF2B5EF4-FFF2-40B4-BE49-F238E27FC236}">
              <a16:creationId xmlns:a16="http://schemas.microsoft.com/office/drawing/2014/main" id="{00000000-0008-0000-0000-0000A4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lum bright="20000"/>
        </a:blip>
        <a:srcRect/>
        <a:stretch>
          <a:fillRect/>
        </a:stretch>
      </xdr:blipFill>
      <xdr:spPr bwMode="auto">
        <a:xfrm>
          <a:off x="161925" y="62871212"/>
          <a:ext cx="971550" cy="352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93457</xdr:colOff>
      <xdr:row>140</xdr:row>
      <xdr:rowOff>47625</xdr:rowOff>
    </xdr:from>
    <xdr:to>
      <xdr:col>0</xdr:col>
      <xdr:colOff>1301083</xdr:colOff>
      <xdr:row>140</xdr:row>
      <xdr:rowOff>962585</xdr:rowOff>
    </xdr:to>
    <xdr:pic>
      <xdr:nvPicPr>
        <xdr:cNvPr id="111" name="Рисунок 110" descr="44_20_2_300.jp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8066"/>
        <a:stretch>
          <a:fillRect/>
        </a:stretch>
      </xdr:blipFill>
      <xdr:spPr>
        <a:xfrm>
          <a:off x="93457" y="75742800"/>
          <a:ext cx="1207626" cy="91496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141</xdr:row>
      <xdr:rowOff>57150</xdr:rowOff>
    </xdr:from>
    <xdr:to>
      <xdr:col>0</xdr:col>
      <xdr:colOff>1295401</xdr:colOff>
      <xdr:row>141</xdr:row>
      <xdr:rowOff>962721</xdr:rowOff>
    </xdr:to>
    <xdr:pic>
      <xdr:nvPicPr>
        <xdr:cNvPr id="113" name="Рисунок 112" descr="44_20_3_300.jp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7626" y="76742925"/>
          <a:ext cx="1247775" cy="90557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142</xdr:row>
      <xdr:rowOff>0</xdr:rowOff>
    </xdr:from>
    <xdr:to>
      <xdr:col>0</xdr:col>
      <xdr:colOff>1276350</xdr:colOff>
      <xdr:row>142</xdr:row>
      <xdr:rowOff>928703</xdr:rowOff>
    </xdr:to>
    <xdr:pic>
      <xdr:nvPicPr>
        <xdr:cNvPr id="114" name="Рисунок 113" descr="44_208_2_300.jp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6675" y="77676375"/>
          <a:ext cx="1209675" cy="92870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142</xdr:row>
      <xdr:rowOff>942975</xdr:rowOff>
    </xdr:from>
    <xdr:to>
      <xdr:col>0</xdr:col>
      <xdr:colOff>1284690</xdr:colOff>
      <xdr:row>143</xdr:row>
      <xdr:rowOff>904874</xdr:rowOff>
    </xdr:to>
    <xdr:pic>
      <xdr:nvPicPr>
        <xdr:cNvPr id="115" name="Рисунок 114" descr="44_208_3_300.jp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6200" y="78619350"/>
          <a:ext cx="120849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33104</xdr:colOff>
      <xdr:row>35</xdr:row>
      <xdr:rowOff>262118</xdr:rowOff>
    </xdr:from>
    <xdr:to>
      <xdr:col>0</xdr:col>
      <xdr:colOff>1276890</xdr:colOff>
      <xdr:row>36</xdr:row>
      <xdr:rowOff>225571</xdr:rowOff>
    </xdr:to>
    <xdr:pic>
      <xdr:nvPicPr>
        <xdr:cNvPr id="70" name="Рисунок 69" descr="opusk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 rot="17722992">
          <a:off x="516107" y="17562290"/>
          <a:ext cx="277779" cy="1243786"/>
        </a:xfrm>
        <a:prstGeom prst="rect">
          <a:avLst/>
        </a:prstGeom>
      </xdr:spPr>
    </xdr:pic>
    <xdr:clientData/>
  </xdr:twoCellAnchor>
  <xdr:twoCellAnchor editAs="oneCell">
    <xdr:from>
      <xdr:col>0</xdr:col>
      <xdr:colOff>42433</xdr:colOff>
      <xdr:row>154</xdr:row>
      <xdr:rowOff>234661</xdr:rowOff>
    </xdr:from>
    <xdr:to>
      <xdr:col>0</xdr:col>
      <xdr:colOff>1289026</xdr:colOff>
      <xdr:row>154</xdr:row>
      <xdr:rowOff>476408</xdr:rowOff>
    </xdr:to>
    <xdr:pic>
      <xdr:nvPicPr>
        <xdr:cNvPr id="71" name="Рисунок 70" descr="70_140_1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 rot="17507209">
          <a:off x="542420" y="65457174"/>
          <a:ext cx="241747" cy="1241721"/>
        </a:xfrm>
        <a:prstGeom prst="rect">
          <a:avLst/>
        </a:prstGeom>
      </xdr:spPr>
    </xdr:pic>
    <xdr:clientData/>
  </xdr:twoCellAnchor>
  <xdr:twoCellAnchor editAs="oneCell">
    <xdr:from>
      <xdr:col>0</xdr:col>
      <xdr:colOff>436089</xdr:colOff>
      <xdr:row>233</xdr:row>
      <xdr:rowOff>220755</xdr:rowOff>
    </xdr:from>
    <xdr:to>
      <xdr:col>0</xdr:col>
      <xdr:colOff>837079</xdr:colOff>
      <xdr:row>237</xdr:row>
      <xdr:rowOff>228598</xdr:rowOff>
    </xdr:to>
    <xdr:pic>
      <xdr:nvPicPr>
        <xdr:cNvPr id="67" name="Рисунок 66" descr="Gromostar 25 - фото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36089" y="76954155"/>
          <a:ext cx="400990" cy="1693770"/>
        </a:xfrm>
        <a:prstGeom prst="rect">
          <a:avLst/>
        </a:prstGeom>
      </xdr:spPr>
    </xdr:pic>
    <xdr:clientData/>
  </xdr:twoCellAnchor>
  <xdr:twoCellAnchor editAs="oneCell">
    <xdr:from>
      <xdr:col>0</xdr:col>
      <xdr:colOff>357025</xdr:colOff>
      <xdr:row>239</xdr:row>
      <xdr:rowOff>22549</xdr:rowOff>
    </xdr:from>
    <xdr:to>
      <xdr:col>0</xdr:col>
      <xdr:colOff>961368</xdr:colOff>
      <xdr:row>240</xdr:row>
      <xdr:rowOff>1864</xdr:rowOff>
    </xdr:to>
    <xdr:pic>
      <xdr:nvPicPr>
        <xdr:cNvPr id="68" name="Рисунок 67" descr="Лічильник фото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57025" y="125628724"/>
          <a:ext cx="604343" cy="665115"/>
        </a:xfrm>
        <a:prstGeom prst="rect">
          <a:avLst/>
        </a:prstGeom>
      </xdr:spPr>
    </xdr:pic>
    <xdr:clientData/>
  </xdr:twoCellAnchor>
  <xdr:twoCellAnchor editAs="oneCell">
    <xdr:from>
      <xdr:col>0</xdr:col>
      <xdr:colOff>305214</xdr:colOff>
      <xdr:row>216</xdr:row>
      <xdr:rowOff>74957</xdr:rowOff>
    </xdr:from>
    <xdr:to>
      <xdr:col>0</xdr:col>
      <xdr:colOff>942268</xdr:colOff>
      <xdr:row>225</xdr:row>
      <xdr:rowOff>448705</xdr:rowOff>
    </xdr:to>
    <xdr:pic>
      <xdr:nvPicPr>
        <xdr:cNvPr id="69" name="Рисунок 63" descr="щогла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26666" r="25555" b="24168"/>
        <a:stretch>
          <a:fillRect/>
        </a:stretch>
      </xdr:blipFill>
      <xdr:spPr bwMode="auto">
        <a:xfrm>
          <a:off x="305214" y="105529131"/>
          <a:ext cx="637054" cy="62970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136</xdr:row>
      <xdr:rowOff>114300</xdr:rowOff>
    </xdr:from>
    <xdr:to>
      <xdr:col>0</xdr:col>
      <xdr:colOff>1303851</xdr:colOff>
      <xdr:row>137</xdr:row>
      <xdr:rowOff>451727</xdr:rowOff>
    </xdr:to>
    <xdr:pic>
      <xdr:nvPicPr>
        <xdr:cNvPr id="72" name="Рисунок 45" descr="8.2_och1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95249" y="73713975"/>
          <a:ext cx="1208602" cy="861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203389</xdr:colOff>
      <xdr:row>138</xdr:row>
      <xdr:rowOff>105096</xdr:rowOff>
    </xdr:from>
    <xdr:to>
      <xdr:col>0</xdr:col>
      <xdr:colOff>1236578</xdr:colOff>
      <xdr:row>139</xdr:row>
      <xdr:rowOff>479381</xdr:rowOff>
    </xdr:to>
    <xdr:pic>
      <xdr:nvPicPr>
        <xdr:cNvPr id="73" name="Рисунок 3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lum bright="20000" contrast="20000"/>
        </a:blip>
        <a:srcRect/>
        <a:stretch>
          <a:fillRect/>
        </a:stretch>
      </xdr:blipFill>
      <xdr:spPr bwMode="auto">
        <a:xfrm rot="20593632">
          <a:off x="203389" y="74752521"/>
          <a:ext cx="1033189" cy="89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134</xdr:row>
      <xdr:rowOff>107639</xdr:rowOff>
    </xdr:from>
    <xdr:to>
      <xdr:col>0</xdr:col>
      <xdr:colOff>1190625</xdr:colOff>
      <xdr:row>135</xdr:row>
      <xdr:rowOff>395568</xdr:rowOff>
    </xdr:to>
    <xdr:pic>
      <xdr:nvPicPr>
        <xdr:cNvPr id="74" name="Рисунок 59" descr="04.pn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2400" y="71259389"/>
          <a:ext cx="1038225" cy="754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75</xdr:row>
      <xdr:rowOff>57150</xdr:rowOff>
    </xdr:from>
    <xdr:to>
      <xdr:col>0</xdr:col>
      <xdr:colOff>1084369</xdr:colOff>
      <xdr:row>75</xdr:row>
      <xdr:rowOff>871601</xdr:rowOff>
    </xdr:to>
    <xdr:pic>
      <xdr:nvPicPr>
        <xdr:cNvPr id="84" name="Рисунок 83" descr="Безимени-9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85750" y="28422600"/>
          <a:ext cx="798619" cy="814451"/>
        </a:xfrm>
        <a:prstGeom prst="rect">
          <a:avLst/>
        </a:prstGeom>
      </xdr:spPr>
    </xdr:pic>
    <xdr:clientData/>
  </xdr:twoCellAnchor>
  <xdr:twoCellAnchor editAs="oneCell">
    <xdr:from>
      <xdr:col>0</xdr:col>
      <xdr:colOff>93740</xdr:colOff>
      <xdr:row>44</xdr:row>
      <xdr:rowOff>303157</xdr:rowOff>
    </xdr:from>
    <xdr:to>
      <xdr:col>0</xdr:col>
      <xdr:colOff>1251618</xdr:colOff>
      <xdr:row>46</xdr:row>
      <xdr:rowOff>3464</xdr:rowOff>
    </xdr:to>
    <xdr:pic>
      <xdr:nvPicPr>
        <xdr:cNvPr id="85" name="Рисунок 84" descr="Безимени-7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 rot="1394541">
          <a:off x="93740" y="23779481"/>
          <a:ext cx="1157878" cy="473513"/>
        </a:xfrm>
        <a:prstGeom prst="rect">
          <a:avLst/>
        </a:prstGeom>
      </xdr:spPr>
    </xdr:pic>
    <xdr:clientData/>
  </xdr:twoCellAnchor>
  <xdr:twoCellAnchor editAs="oneCell">
    <xdr:from>
      <xdr:col>0</xdr:col>
      <xdr:colOff>64275</xdr:colOff>
      <xdr:row>41</xdr:row>
      <xdr:rowOff>280785</xdr:rowOff>
    </xdr:from>
    <xdr:to>
      <xdr:col>0</xdr:col>
      <xdr:colOff>1258066</xdr:colOff>
      <xdr:row>43</xdr:row>
      <xdr:rowOff>137216</xdr:rowOff>
    </xdr:to>
    <xdr:pic>
      <xdr:nvPicPr>
        <xdr:cNvPr id="86" name="Рисунок 85" descr="Безимени-5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 rot="1374610">
          <a:off x="64275" y="13682460"/>
          <a:ext cx="1193791" cy="523181"/>
        </a:xfrm>
        <a:prstGeom prst="rect">
          <a:avLst/>
        </a:prstGeom>
      </xdr:spPr>
    </xdr:pic>
    <xdr:clientData/>
  </xdr:twoCellAnchor>
  <xdr:twoCellAnchor editAs="oneCell">
    <xdr:from>
      <xdr:col>0</xdr:col>
      <xdr:colOff>91087</xdr:colOff>
      <xdr:row>38</xdr:row>
      <xdr:rowOff>327359</xdr:rowOff>
    </xdr:from>
    <xdr:to>
      <xdr:col>0</xdr:col>
      <xdr:colOff>1233057</xdr:colOff>
      <xdr:row>40</xdr:row>
      <xdr:rowOff>64620</xdr:rowOff>
    </xdr:to>
    <xdr:pic>
      <xdr:nvPicPr>
        <xdr:cNvPr id="87" name="Рисунок 86" descr="Безимени-6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 rot="1529178">
          <a:off x="91087" y="12271709"/>
          <a:ext cx="1141970" cy="508785"/>
        </a:xfrm>
        <a:prstGeom prst="rect">
          <a:avLst/>
        </a:prstGeom>
      </xdr:spPr>
    </xdr:pic>
    <xdr:clientData/>
  </xdr:twoCellAnchor>
  <xdr:twoCellAnchor editAs="oneCell">
    <xdr:from>
      <xdr:col>0</xdr:col>
      <xdr:colOff>163998</xdr:colOff>
      <xdr:row>15</xdr:row>
      <xdr:rowOff>206758</xdr:rowOff>
    </xdr:from>
    <xdr:to>
      <xdr:col>0</xdr:col>
      <xdr:colOff>1249847</xdr:colOff>
      <xdr:row>15</xdr:row>
      <xdr:rowOff>797613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5D1E729-48DA-4FBC-AB87-97EF71D6C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359416">
          <a:off x="163998" y="8522497"/>
          <a:ext cx="1085849" cy="590855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108583</xdr:colOff>
      <xdr:row>18</xdr:row>
      <xdr:rowOff>185605</xdr:rowOff>
    </xdr:from>
    <xdr:to>
      <xdr:col>0</xdr:col>
      <xdr:colOff>1196294</xdr:colOff>
      <xdr:row>18</xdr:row>
      <xdr:rowOff>791900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35906F0-4A73-451F-8613-4496A999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197352">
          <a:off x="108583" y="11143496"/>
          <a:ext cx="1087711" cy="606295"/>
        </a:xfrm>
        <a:prstGeom prst="rect">
          <a:avLst/>
        </a:prstGeom>
      </xdr:spPr>
    </xdr:pic>
    <xdr:clientData/>
  </xdr:twoCellAnchor>
  <xdr:twoCellAnchor editAs="oneCell">
    <xdr:from>
      <xdr:col>0</xdr:col>
      <xdr:colOff>159882</xdr:colOff>
      <xdr:row>105</xdr:row>
      <xdr:rowOff>90792</xdr:rowOff>
    </xdr:from>
    <xdr:to>
      <xdr:col>0</xdr:col>
      <xdr:colOff>1190552</xdr:colOff>
      <xdr:row>105</xdr:row>
      <xdr:rowOff>781361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426E8553-5EEC-4ED1-9E18-F71B6C33E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99988">
          <a:off x="159882" y="59583942"/>
          <a:ext cx="1030670" cy="690569"/>
        </a:xfrm>
        <a:prstGeom prst="rect">
          <a:avLst/>
        </a:prstGeom>
      </xdr:spPr>
    </xdr:pic>
    <xdr:clientData/>
  </xdr:twoCellAnchor>
  <xdr:twoCellAnchor editAs="oneCell">
    <xdr:from>
      <xdr:col>0</xdr:col>
      <xdr:colOff>349339</xdr:colOff>
      <xdr:row>151</xdr:row>
      <xdr:rowOff>18624</xdr:rowOff>
    </xdr:from>
    <xdr:to>
      <xdr:col>0</xdr:col>
      <xdr:colOff>943467</xdr:colOff>
      <xdr:row>151</xdr:row>
      <xdr:rowOff>858277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4B4FAAE-8A78-426A-B67E-E63718529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16085">
          <a:off x="349339" y="83827418"/>
          <a:ext cx="594128" cy="839653"/>
        </a:xfrm>
        <a:prstGeom prst="rect">
          <a:avLst/>
        </a:prstGeom>
      </xdr:spPr>
    </xdr:pic>
    <xdr:clientData/>
  </xdr:twoCellAnchor>
  <xdr:twoCellAnchor editAs="oneCell">
    <xdr:from>
      <xdr:col>0</xdr:col>
      <xdr:colOff>257551</xdr:colOff>
      <xdr:row>152</xdr:row>
      <xdr:rowOff>39494</xdr:rowOff>
    </xdr:from>
    <xdr:to>
      <xdr:col>0</xdr:col>
      <xdr:colOff>1038557</xdr:colOff>
      <xdr:row>153</xdr:row>
      <xdr:rowOff>132910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BACB439-1766-4801-BF78-067986B85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67526">
          <a:off x="257551" y="84767170"/>
          <a:ext cx="781006" cy="877828"/>
        </a:xfrm>
        <a:prstGeom prst="rect">
          <a:avLst/>
        </a:prstGeom>
      </xdr:spPr>
    </xdr:pic>
    <xdr:clientData/>
  </xdr:twoCellAnchor>
  <xdr:twoCellAnchor editAs="oneCell">
    <xdr:from>
      <xdr:col>0</xdr:col>
      <xdr:colOff>68761</xdr:colOff>
      <xdr:row>23</xdr:row>
      <xdr:rowOff>67492</xdr:rowOff>
    </xdr:from>
    <xdr:to>
      <xdr:col>0</xdr:col>
      <xdr:colOff>1193189</xdr:colOff>
      <xdr:row>23</xdr:row>
      <xdr:rowOff>881342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1464B9B-59FA-4EAE-8676-50A9FC713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229901">
          <a:off x="68761" y="10592617"/>
          <a:ext cx="1124428" cy="8138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24</xdr:row>
      <xdr:rowOff>28575</xdr:rowOff>
    </xdr:from>
    <xdr:to>
      <xdr:col>0</xdr:col>
      <xdr:colOff>1166120</xdr:colOff>
      <xdr:row>24</xdr:row>
      <xdr:rowOff>904875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4638052-C202-4011-9144-DE29CA280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80899">
          <a:off x="152401" y="11458575"/>
          <a:ext cx="1013719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197</xdr:row>
      <xdr:rowOff>104775</xdr:rowOff>
    </xdr:from>
    <xdr:to>
      <xdr:col>0</xdr:col>
      <xdr:colOff>1114046</xdr:colOff>
      <xdr:row>197</xdr:row>
      <xdr:rowOff>742948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DD496FA1-ABCF-432E-96A0-E9270483E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90763725"/>
          <a:ext cx="1056895" cy="638173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247651</xdr:colOff>
      <xdr:row>12</xdr:row>
      <xdr:rowOff>123825</xdr:rowOff>
    </xdr:from>
    <xdr:to>
      <xdr:col>0</xdr:col>
      <xdr:colOff>1032918</xdr:colOff>
      <xdr:row>12</xdr:row>
      <xdr:rowOff>1257299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75C6138-A75F-440B-9D7F-A71297D30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3705225"/>
          <a:ext cx="785267" cy="11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127602</xdr:colOff>
      <xdr:row>34</xdr:row>
      <xdr:rowOff>171239</xdr:rowOff>
    </xdr:from>
    <xdr:to>
      <xdr:col>0</xdr:col>
      <xdr:colOff>1216984</xdr:colOff>
      <xdr:row>34</xdr:row>
      <xdr:rowOff>911072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7B60C69-A442-4FDA-AA7E-477F2C2E0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39373">
          <a:off x="127602" y="16944764"/>
          <a:ext cx="1089382" cy="73983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101</xdr:row>
      <xdr:rowOff>120151</xdr:rowOff>
    </xdr:from>
    <xdr:to>
      <xdr:col>0</xdr:col>
      <xdr:colOff>1104899</xdr:colOff>
      <xdr:row>103</xdr:row>
      <xdr:rowOff>176649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A5EE562-46A5-4D67-A674-AA2081AD2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58241701"/>
          <a:ext cx="857249" cy="76134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11</xdr:row>
      <xdr:rowOff>79757</xdr:rowOff>
    </xdr:from>
    <xdr:to>
      <xdr:col>0</xdr:col>
      <xdr:colOff>990600</xdr:colOff>
      <xdr:row>11</xdr:row>
      <xdr:rowOff>1133475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EA9EEF5-006C-4BB4-A197-B704F2A41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3661157"/>
          <a:ext cx="685799" cy="1053718"/>
        </a:xfrm>
        <a:prstGeom prst="rect">
          <a:avLst/>
        </a:prstGeom>
      </xdr:spPr>
    </xdr:pic>
    <xdr:clientData/>
  </xdr:twoCellAnchor>
  <xdr:twoCellAnchor editAs="oneCell">
    <xdr:from>
      <xdr:col>0</xdr:col>
      <xdr:colOff>70037</xdr:colOff>
      <xdr:row>52</xdr:row>
      <xdr:rowOff>78441</xdr:rowOff>
    </xdr:from>
    <xdr:to>
      <xdr:col>0</xdr:col>
      <xdr:colOff>1223122</xdr:colOff>
      <xdr:row>53</xdr:row>
      <xdr:rowOff>138102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130BC879-04A3-4509-8DD3-ED174DA7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7" y="26378647"/>
          <a:ext cx="1153085" cy="1258691"/>
        </a:xfrm>
        <a:prstGeom prst="rect">
          <a:avLst/>
        </a:prstGeom>
      </xdr:spPr>
    </xdr:pic>
    <xdr:clientData/>
  </xdr:twoCellAnchor>
  <xdr:twoCellAnchor editAs="oneCell">
    <xdr:from>
      <xdr:col>0</xdr:col>
      <xdr:colOff>67299</xdr:colOff>
      <xdr:row>196</xdr:row>
      <xdr:rowOff>94666</xdr:rowOff>
    </xdr:from>
    <xdr:to>
      <xdr:col>0</xdr:col>
      <xdr:colOff>1212272</xdr:colOff>
      <xdr:row>197</xdr:row>
      <xdr:rowOff>2626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EE246A8-A36E-45EF-8AB5-5D62CE301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42982">
          <a:off x="67299" y="89858266"/>
          <a:ext cx="1144973" cy="68901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307</xdr:row>
      <xdr:rowOff>13607</xdr:rowOff>
    </xdr:from>
    <xdr:to>
      <xdr:col>0</xdr:col>
      <xdr:colOff>1053193</xdr:colOff>
      <xdr:row>308</xdr:row>
      <xdr:rowOff>3072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D93A0603-6156-41A8-83D0-6E6BD012B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113755714"/>
          <a:ext cx="781050" cy="646691"/>
        </a:xfrm>
        <a:prstGeom prst="rect">
          <a:avLst/>
        </a:prstGeom>
      </xdr:spPr>
    </xdr:pic>
    <xdr:clientData/>
  </xdr:twoCellAnchor>
  <xdr:twoCellAnchor editAs="oneCell">
    <xdr:from>
      <xdr:col>0</xdr:col>
      <xdr:colOff>317256</xdr:colOff>
      <xdr:row>174</xdr:row>
      <xdr:rowOff>171450</xdr:rowOff>
    </xdr:from>
    <xdr:to>
      <xdr:col>0</xdr:col>
      <xdr:colOff>979137</xdr:colOff>
      <xdr:row>177</xdr:row>
      <xdr:rowOff>296742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F0E828F4-5EBF-44DC-A5FD-4C7C0F17C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56" y="95688150"/>
          <a:ext cx="661881" cy="1211141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212912</xdr:colOff>
      <xdr:row>13</xdr:row>
      <xdr:rowOff>110490</xdr:rowOff>
    </xdr:from>
    <xdr:to>
      <xdr:col>0</xdr:col>
      <xdr:colOff>1053353</xdr:colOff>
      <xdr:row>14</xdr:row>
      <xdr:rowOff>2240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9B8A7B91-598F-48CF-9189-632001C38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2" y="6206490"/>
          <a:ext cx="840441" cy="1191633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305</xdr:row>
      <xdr:rowOff>36278</xdr:rowOff>
    </xdr:from>
    <xdr:to>
      <xdr:col>0</xdr:col>
      <xdr:colOff>933450</xdr:colOff>
      <xdr:row>305</xdr:row>
      <xdr:rowOff>533400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614C7DE2-7A1C-45CB-A4A6-F88DEBD8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52883953"/>
          <a:ext cx="676275" cy="49712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308</xdr:row>
      <xdr:rowOff>22940</xdr:rowOff>
    </xdr:from>
    <xdr:to>
      <xdr:col>0</xdr:col>
      <xdr:colOff>1200150</xdr:colOff>
      <xdr:row>308</xdr:row>
      <xdr:rowOff>542924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036B984-F205-41FD-A861-9351CFAFE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6504165"/>
          <a:ext cx="1085850" cy="51998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200027</xdr:colOff>
      <xdr:row>88</xdr:row>
      <xdr:rowOff>85725</xdr:rowOff>
    </xdr:from>
    <xdr:to>
      <xdr:col>0</xdr:col>
      <xdr:colOff>1047751</xdr:colOff>
      <xdr:row>91</xdr:row>
      <xdr:rowOff>276224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723724BF-33D3-43A7-B7B9-29F671E23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7" y="50272950"/>
          <a:ext cx="847724" cy="1428749"/>
        </a:xfrm>
        <a:prstGeom prst="rect">
          <a:avLst/>
        </a:prstGeom>
      </xdr:spPr>
    </xdr:pic>
    <xdr:clientData/>
  </xdr:twoCellAnchor>
  <xdr:twoCellAnchor>
    <xdr:from>
      <xdr:col>6</xdr:col>
      <xdr:colOff>400050</xdr:colOff>
      <xdr:row>319</xdr:row>
      <xdr:rowOff>447675</xdr:rowOff>
    </xdr:from>
    <xdr:to>
      <xdr:col>7</xdr:col>
      <xdr:colOff>0</xdr:colOff>
      <xdr:row>320</xdr:row>
      <xdr:rowOff>19050</xdr:rowOff>
    </xdr:to>
    <xdr:pic>
      <xdr:nvPicPr>
        <xdr:cNvPr id="106" name="Рисунок 47">
          <a:extLst>
            <a:ext uri="{FF2B5EF4-FFF2-40B4-BE49-F238E27FC236}">
              <a16:creationId xmlns:a16="http://schemas.microsoft.com/office/drawing/2014/main" id="{96B489B2-800D-4350-B0D0-B6B4B53E8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210550" y="121119900"/>
          <a:ext cx="1905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320</xdr:row>
      <xdr:rowOff>0</xdr:rowOff>
    </xdr:from>
    <xdr:to>
      <xdr:col>6</xdr:col>
      <xdr:colOff>19050</xdr:colOff>
      <xdr:row>320</xdr:row>
      <xdr:rowOff>19050</xdr:rowOff>
    </xdr:to>
    <xdr:pic>
      <xdr:nvPicPr>
        <xdr:cNvPr id="107" name="Рисунок 47">
          <a:extLst>
            <a:ext uri="{FF2B5EF4-FFF2-40B4-BE49-F238E27FC236}">
              <a16:creationId xmlns:a16="http://schemas.microsoft.com/office/drawing/2014/main" id="{3B2522B3-B8D1-4DC3-A57B-9E20B04CB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810500" y="121434225"/>
          <a:ext cx="1905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319</xdr:row>
      <xdr:rowOff>276673</xdr:rowOff>
    </xdr:from>
    <xdr:to>
      <xdr:col>0</xdr:col>
      <xdr:colOff>1047750</xdr:colOff>
      <xdr:row>320</xdr:row>
      <xdr:rowOff>657225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5F532531-0B29-444E-B436-A0CA875E4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59648973"/>
          <a:ext cx="752475" cy="723451"/>
        </a:xfrm>
        <a:prstGeom prst="rect">
          <a:avLst/>
        </a:prstGeom>
      </xdr:spPr>
    </xdr:pic>
    <xdr:clientData/>
  </xdr:twoCellAnchor>
  <xdr:twoCellAnchor>
    <xdr:from>
      <xdr:col>6</xdr:col>
      <xdr:colOff>400050</xdr:colOff>
      <xdr:row>320</xdr:row>
      <xdr:rowOff>0</xdr:rowOff>
    </xdr:from>
    <xdr:to>
      <xdr:col>7</xdr:col>
      <xdr:colOff>0</xdr:colOff>
      <xdr:row>320</xdr:row>
      <xdr:rowOff>19050</xdr:rowOff>
    </xdr:to>
    <xdr:pic>
      <xdr:nvPicPr>
        <xdr:cNvPr id="118" name="Рисунок 47">
          <a:extLst>
            <a:ext uri="{FF2B5EF4-FFF2-40B4-BE49-F238E27FC236}">
              <a16:creationId xmlns:a16="http://schemas.microsoft.com/office/drawing/2014/main" id="{A12E4759-0C19-4662-9244-6DCD168C1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210550" y="121177050"/>
          <a:ext cx="1905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400050</xdr:colOff>
      <xdr:row>318</xdr:row>
      <xdr:rowOff>447675</xdr:rowOff>
    </xdr:from>
    <xdr:to>
      <xdr:col>7</xdr:col>
      <xdr:colOff>0</xdr:colOff>
      <xdr:row>319</xdr:row>
      <xdr:rowOff>19050</xdr:rowOff>
    </xdr:to>
    <xdr:pic>
      <xdr:nvPicPr>
        <xdr:cNvPr id="119" name="Рисунок 47">
          <a:extLst>
            <a:ext uri="{FF2B5EF4-FFF2-40B4-BE49-F238E27FC236}">
              <a16:creationId xmlns:a16="http://schemas.microsoft.com/office/drawing/2014/main" id="{513DFBCC-DBE9-4D31-92CE-140815B98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210550" y="120834150"/>
          <a:ext cx="1905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191060</xdr:colOff>
      <xdr:row>184</xdr:row>
      <xdr:rowOff>208742</xdr:rowOff>
    </xdr:from>
    <xdr:to>
      <xdr:col>0</xdr:col>
      <xdr:colOff>1153085</xdr:colOff>
      <xdr:row>187</xdr:row>
      <xdr:rowOff>275104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7411A758-854F-4674-B113-E0B488176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60" y="97005154"/>
          <a:ext cx="962025" cy="144468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172</xdr:row>
      <xdr:rowOff>38023</xdr:rowOff>
    </xdr:from>
    <xdr:to>
      <xdr:col>0</xdr:col>
      <xdr:colOff>990600</xdr:colOff>
      <xdr:row>174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ADDDF4C0-DC4C-4459-9B9A-877E3497A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85667773"/>
          <a:ext cx="676274" cy="109545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166</xdr:row>
      <xdr:rowOff>114300</xdr:rowOff>
    </xdr:from>
    <xdr:to>
      <xdr:col>0</xdr:col>
      <xdr:colOff>694095</xdr:colOff>
      <xdr:row>168</xdr:row>
      <xdr:rowOff>571499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1F9FF5BF-024C-4A55-8779-21FB0E6F9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84220050"/>
          <a:ext cx="122595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82826</xdr:colOff>
      <xdr:row>92</xdr:row>
      <xdr:rowOff>254330</xdr:rowOff>
    </xdr:from>
    <xdr:to>
      <xdr:col>0</xdr:col>
      <xdr:colOff>1304926</xdr:colOff>
      <xdr:row>93</xdr:row>
      <xdr:rowOff>330562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70A074AA-C2ED-4911-B161-F95545C9A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" y="56709005"/>
          <a:ext cx="1222100" cy="666782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94</xdr:row>
      <xdr:rowOff>248012</xdr:rowOff>
    </xdr:from>
    <xdr:to>
      <xdr:col>0</xdr:col>
      <xdr:colOff>1297354</xdr:colOff>
      <xdr:row>94</xdr:row>
      <xdr:rowOff>876300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F45A73AA-92D0-4061-ACF2-F961DE3E0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0" y="57836162"/>
          <a:ext cx="1241324" cy="628288"/>
        </a:xfrm>
        <a:prstGeom prst="rect">
          <a:avLst/>
        </a:prstGeom>
      </xdr:spPr>
    </xdr:pic>
    <xdr:clientData/>
  </xdr:twoCellAnchor>
  <xdr:twoCellAnchor editAs="oneCell">
    <xdr:from>
      <xdr:col>0</xdr:col>
      <xdr:colOff>339541</xdr:colOff>
      <xdr:row>188</xdr:row>
      <xdr:rowOff>34738</xdr:rowOff>
    </xdr:from>
    <xdr:to>
      <xdr:col>0</xdr:col>
      <xdr:colOff>964463</xdr:colOff>
      <xdr:row>190</xdr:row>
      <xdr:rowOff>457200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42FD0E12-04AB-466B-A774-5E0BDB139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541" y="100523488"/>
          <a:ext cx="624922" cy="14892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1869</xdr:rowOff>
    </xdr:from>
    <xdr:to>
      <xdr:col>0</xdr:col>
      <xdr:colOff>1312343</xdr:colOff>
      <xdr:row>200</xdr:row>
      <xdr:rowOff>638174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89C15EF8-7D65-4864-B23A-5B40E2464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462669"/>
          <a:ext cx="1312343" cy="1312580"/>
        </a:xfrm>
        <a:prstGeom prst="rect">
          <a:avLst/>
        </a:prstGeom>
      </xdr:spPr>
    </xdr:pic>
    <xdr:clientData/>
  </xdr:twoCellAnchor>
  <xdr:twoCellAnchor editAs="oneCell">
    <xdr:from>
      <xdr:col>0</xdr:col>
      <xdr:colOff>489139</xdr:colOff>
      <xdr:row>211</xdr:row>
      <xdr:rowOff>40902</xdr:rowOff>
    </xdr:from>
    <xdr:to>
      <xdr:col>0</xdr:col>
      <xdr:colOff>756643</xdr:colOff>
      <xdr:row>215</xdr:row>
      <xdr:rowOff>504264</xdr:rowOff>
    </xdr:to>
    <xdr:pic>
      <xdr:nvPicPr>
        <xdr:cNvPr id="116" name="Рисунок 63" descr="щогла.png">
          <a:extLst>
            <a:ext uri="{FF2B5EF4-FFF2-40B4-BE49-F238E27FC236}">
              <a16:creationId xmlns:a16="http://schemas.microsoft.com/office/drawing/2014/main" id="{108B004F-E298-4685-B3EC-558069EA1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26666" r="25555" b="24168"/>
        <a:stretch>
          <a:fillRect/>
        </a:stretch>
      </xdr:blipFill>
      <xdr:spPr bwMode="auto">
        <a:xfrm>
          <a:off x="489139" y="113007402"/>
          <a:ext cx="267504" cy="26148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59</xdr:row>
      <xdr:rowOff>390524</xdr:rowOff>
    </xdr:from>
    <xdr:to>
      <xdr:col>0</xdr:col>
      <xdr:colOff>1324354</xdr:colOff>
      <xdr:row>62</xdr:row>
      <xdr:rowOff>163312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D5F0EFC-7F4C-4CD2-A9DE-17B9D3B04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3956624"/>
          <a:ext cx="1276729" cy="128726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95253</xdr:colOff>
      <xdr:row>64</xdr:row>
      <xdr:rowOff>221392</xdr:rowOff>
    </xdr:from>
    <xdr:to>
      <xdr:col>0</xdr:col>
      <xdr:colOff>1228727</xdr:colOff>
      <xdr:row>64</xdr:row>
      <xdr:rowOff>1332495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A5F9D308-2AAE-4C27-A9B2-8C13BF8E3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1961">
          <a:off x="95253" y="35530567"/>
          <a:ext cx="1133474" cy="1111103"/>
        </a:xfrm>
        <a:prstGeom prst="rect">
          <a:avLst/>
        </a:prstGeom>
      </xdr:spPr>
    </xdr:pic>
    <xdr:clientData/>
  </xdr:twoCellAnchor>
  <xdr:twoCellAnchor editAs="oneCell">
    <xdr:from>
      <xdr:col>0</xdr:col>
      <xdr:colOff>200755</xdr:colOff>
      <xdr:row>204</xdr:row>
      <xdr:rowOff>80488</xdr:rowOff>
    </xdr:from>
    <xdr:to>
      <xdr:col>0</xdr:col>
      <xdr:colOff>1139057</xdr:colOff>
      <xdr:row>205</xdr:row>
      <xdr:rowOff>2261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74292497-4400-4CC0-AC7F-22B058ADB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12633">
          <a:off x="200755" y="111361063"/>
          <a:ext cx="938302" cy="779024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73</xdr:row>
      <xdr:rowOff>151045</xdr:rowOff>
    </xdr:from>
    <xdr:to>
      <xdr:col>0</xdr:col>
      <xdr:colOff>952500</xdr:colOff>
      <xdr:row>73</xdr:row>
      <xdr:rowOff>1114423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D7443A71-5451-4140-A9B3-311074428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42318220"/>
          <a:ext cx="590549" cy="963378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72</xdr:row>
      <xdr:rowOff>52626</xdr:rowOff>
    </xdr:from>
    <xdr:to>
      <xdr:col>0</xdr:col>
      <xdr:colOff>942975</xdr:colOff>
      <xdr:row>72</xdr:row>
      <xdr:rowOff>962024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CBA78B8F-0376-430C-8FC8-1F8397245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1" y="41667351"/>
          <a:ext cx="542924" cy="909398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241</xdr:row>
      <xdr:rowOff>306580</xdr:rowOff>
    </xdr:from>
    <xdr:to>
      <xdr:col>0</xdr:col>
      <xdr:colOff>1200150</xdr:colOff>
      <xdr:row>285</xdr:row>
      <xdr:rowOff>39360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2CAEB074-94FE-444B-8744-95F310A46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8" y="133894705"/>
          <a:ext cx="895352" cy="1523948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76</xdr:row>
      <xdr:rowOff>323849</xdr:rowOff>
    </xdr:from>
    <xdr:to>
      <xdr:col>0</xdr:col>
      <xdr:colOff>1295552</xdr:colOff>
      <xdr:row>78</xdr:row>
      <xdr:rowOff>171449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C32F3895-EB96-49F8-BAD1-A5035EF7C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46072424"/>
          <a:ext cx="1124101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172570</xdr:colOff>
      <xdr:row>83</xdr:row>
      <xdr:rowOff>165472</xdr:rowOff>
    </xdr:from>
    <xdr:to>
      <xdr:col>0</xdr:col>
      <xdr:colOff>1285875</xdr:colOff>
      <xdr:row>85</xdr:row>
      <xdr:rowOff>47624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25FB0EEF-979F-4AD6-B1E5-F9EBEB797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" y="43294672"/>
          <a:ext cx="1113305" cy="863227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286</xdr:row>
      <xdr:rowOff>443984</xdr:rowOff>
    </xdr:from>
    <xdr:to>
      <xdr:col>1</xdr:col>
      <xdr:colOff>134470</xdr:colOff>
      <xdr:row>289</xdr:row>
      <xdr:rowOff>593912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643D1ECB-C51E-4A70-9C7A-2A126D114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142579396"/>
          <a:ext cx="1456764" cy="220060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178</xdr:row>
      <xdr:rowOff>157495</xdr:rowOff>
    </xdr:from>
    <xdr:to>
      <xdr:col>0</xdr:col>
      <xdr:colOff>1120588</xdr:colOff>
      <xdr:row>180</xdr:row>
      <xdr:rowOff>437031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FBFBF5F1-86F7-446E-A93C-D4C0540F1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8" y="94096407"/>
          <a:ext cx="952500" cy="1176006"/>
        </a:xfrm>
        <a:prstGeom prst="rect">
          <a:avLst/>
        </a:prstGeom>
      </xdr:spPr>
    </xdr:pic>
    <xdr:clientData/>
  </xdr:twoCellAnchor>
  <xdr:twoCellAnchor editAs="oneCell">
    <xdr:from>
      <xdr:col>0</xdr:col>
      <xdr:colOff>67237</xdr:colOff>
      <xdr:row>181</xdr:row>
      <xdr:rowOff>44825</xdr:rowOff>
    </xdr:from>
    <xdr:to>
      <xdr:col>0</xdr:col>
      <xdr:colOff>1220370</xdr:colOff>
      <xdr:row>183</xdr:row>
      <xdr:rowOff>403413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ACB63CD7-5B68-442B-8DD6-22423533E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7" y="95328443"/>
          <a:ext cx="1153133" cy="1367116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313765</xdr:colOff>
      <xdr:row>0</xdr:row>
      <xdr:rowOff>22411</xdr:rowOff>
    </xdr:from>
    <xdr:to>
      <xdr:col>3</xdr:col>
      <xdr:colOff>402292</xdr:colOff>
      <xdr:row>2</xdr:row>
      <xdr:rowOff>327192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65357C3-A18C-403E-974A-FCD93BD2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5" y="22411"/>
          <a:ext cx="2784102" cy="790556"/>
        </a:xfrm>
        <a:prstGeom prst="rect">
          <a:avLst/>
        </a:prstGeom>
      </xdr:spPr>
    </xdr:pic>
    <xdr:clientData/>
  </xdr:twoCellAnchor>
  <xdr:twoCellAnchor editAs="oneCell">
    <xdr:from>
      <xdr:col>0</xdr:col>
      <xdr:colOff>73575</xdr:colOff>
      <xdr:row>14</xdr:row>
      <xdr:rowOff>139825</xdr:rowOff>
    </xdr:from>
    <xdr:to>
      <xdr:col>0</xdr:col>
      <xdr:colOff>1266758</xdr:colOff>
      <xdr:row>14</xdr:row>
      <xdr:rowOff>784205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D0DD70C-F3E1-4723-A1E5-79D9B3C45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21866">
          <a:off x="73575" y="7636000"/>
          <a:ext cx="1193183" cy="644380"/>
        </a:xfrm>
        <a:prstGeom prst="rect">
          <a:avLst/>
        </a:prstGeom>
      </xdr:spPr>
    </xdr:pic>
    <xdr:clientData/>
  </xdr:twoCellAnchor>
  <xdr:twoCellAnchor editAs="oneCell">
    <xdr:from>
      <xdr:col>0</xdr:col>
      <xdr:colOff>94822</xdr:colOff>
      <xdr:row>16</xdr:row>
      <xdr:rowOff>160256</xdr:rowOff>
    </xdr:from>
    <xdr:to>
      <xdr:col>0</xdr:col>
      <xdr:colOff>1244046</xdr:colOff>
      <xdr:row>16</xdr:row>
      <xdr:rowOff>873257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3F1D4108-3408-4EAD-A750-A3FFF64B0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72256">
          <a:off x="94822" y="9362234"/>
          <a:ext cx="1149224" cy="713001"/>
        </a:xfrm>
        <a:prstGeom prst="rect">
          <a:avLst/>
        </a:prstGeom>
      </xdr:spPr>
    </xdr:pic>
    <xdr:clientData/>
  </xdr:twoCellAnchor>
  <xdr:twoCellAnchor editAs="oneCell">
    <xdr:from>
      <xdr:col>0</xdr:col>
      <xdr:colOff>64822</xdr:colOff>
      <xdr:row>17</xdr:row>
      <xdr:rowOff>185791</xdr:rowOff>
    </xdr:from>
    <xdr:to>
      <xdr:col>0</xdr:col>
      <xdr:colOff>1319608</xdr:colOff>
      <xdr:row>17</xdr:row>
      <xdr:rowOff>813184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427198FE-C5E1-4A35-B6A0-84E9555A3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64880">
          <a:off x="64822" y="10274008"/>
          <a:ext cx="1254786" cy="627393"/>
        </a:xfrm>
        <a:prstGeom prst="rect">
          <a:avLst/>
        </a:prstGeom>
      </xdr:spPr>
    </xdr:pic>
    <xdr:clientData/>
  </xdr:twoCellAnchor>
  <xdr:twoCellAnchor editAs="oneCell">
    <xdr:from>
      <xdr:col>0</xdr:col>
      <xdr:colOff>70914</xdr:colOff>
      <xdr:row>19</xdr:row>
      <xdr:rowOff>204396</xdr:rowOff>
    </xdr:from>
    <xdr:to>
      <xdr:col>1</xdr:col>
      <xdr:colOff>33012</xdr:colOff>
      <xdr:row>19</xdr:row>
      <xdr:rowOff>819529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C7323AF2-0B93-4C6D-A5AC-58284CC29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76983">
          <a:off x="70914" y="12048526"/>
          <a:ext cx="1303881" cy="615133"/>
        </a:xfrm>
        <a:prstGeom prst="rect">
          <a:avLst/>
        </a:prstGeom>
      </xdr:spPr>
    </xdr:pic>
    <xdr:clientData/>
  </xdr:twoCellAnchor>
  <xdr:twoCellAnchor editAs="oneCell">
    <xdr:from>
      <xdr:col>0</xdr:col>
      <xdr:colOff>156864</xdr:colOff>
      <xdr:row>21</xdr:row>
      <xdr:rowOff>113673</xdr:rowOff>
    </xdr:from>
    <xdr:to>
      <xdr:col>0</xdr:col>
      <xdr:colOff>1196120</xdr:colOff>
      <xdr:row>21</xdr:row>
      <xdr:rowOff>886218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FB0B6119-05BD-43D1-AE0D-6ADA23FAE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41468">
          <a:off x="156864" y="12848598"/>
          <a:ext cx="1039256" cy="772545"/>
        </a:xfrm>
        <a:prstGeom prst="rect">
          <a:avLst/>
        </a:prstGeom>
      </xdr:spPr>
    </xdr:pic>
    <xdr:clientData/>
  </xdr:twoCellAnchor>
  <xdr:twoCellAnchor editAs="oneCell">
    <xdr:from>
      <xdr:col>0</xdr:col>
      <xdr:colOff>186661</xdr:colOff>
      <xdr:row>22</xdr:row>
      <xdr:rowOff>67180</xdr:rowOff>
    </xdr:from>
    <xdr:to>
      <xdr:col>0</xdr:col>
      <xdr:colOff>1146063</xdr:colOff>
      <xdr:row>22</xdr:row>
      <xdr:rowOff>923948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BE05D1D1-4955-4BAF-A05E-C72F45DB3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38092">
          <a:off x="186661" y="13754605"/>
          <a:ext cx="959402" cy="85676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47</xdr:row>
      <xdr:rowOff>104775</xdr:rowOff>
    </xdr:from>
    <xdr:to>
      <xdr:col>0</xdr:col>
      <xdr:colOff>1285875</xdr:colOff>
      <xdr:row>51</xdr:row>
      <xdr:rowOff>95250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AB99CC1B-641D-4981-87A4-9827487D4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5765125"/>
          <a:ext cx="1247774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192</xdr:row>
      <xdr:rowOff>542924</xdr:rowOff>
    </xdr:from>
    <xdr:to>
      <xdr:col>0</xdr:col>
      <xdr:colOff>1326874</xdr:colOff>
      <xdr:row>194</xdr:row>
      <xdr:rowOff>523873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2768AEE0-F673-4318-93FB-A03497D7D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02812849"/>
          <a:ext cx="1298298" cy="1085849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191</xdr:row>
      <xdr:rowOff>19050</xdr:rowOff>
    </xdr:from>
    <xdr:to>
      <xdr:col>0</xdr:col>
      <xdr:colOff>912407</xdr:colOff>
      <xdr:row>191</xdr:row>
      <xdr:rowOff>1304925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8A105A75-0B37-4E5C-9736-6200437C2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102565200"/>
          <a:ext cx="493306" cy="1285875"/>
        </a:xfrm>
        <a:prstGeom prst="rect">
          <a:avLst/>
        </a:prstGeom>
      </xdr:spPr>
    </xdr:pic>
    <xdr:clientData/>
  </xdr:twoCellAnchor>
  <xdr:twoCellAnchor>
    <xdr:from>
      <xdr:col>6</xdr:col>
      <xdr:colOff>400050</xdr:colOff>
      <xdr:row>318</xdr:row>
      <xdr:rowOff>447675</xdr:rowOff>
    </xdr:from>
    <xdr:to>
      <xdr:col>7</xdr:col>
      <xdr:colOff>0</xdr:colOff>
      <xdr:row>319</xdr:row>
      <xdr:rowOff>19050</xdr:rowOff>
    </xdr:to>
    <xdr:pic>
      <xdr:nvPicPr>
        <xdr:cNvPr id="120" name="Рисунок 47">
          <a:extLst>
            <a:ext uri="{FF2B5EF4-FFF2-40B4-BE49-F238E27FC236}">
              <a16:creationId xmlns:a16="http://schemas.microsoft.com/office/drawing/2014/main" id="{2ADFBF6A-C64A-4F93-AFD2-70902E25A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343900" y="159286575"/>
          <a:ext cx="1905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314326</xdr:colOff>
      <xdr:row>237</xdr:row>
      <xdr:rowOff>376817</xdr:rowOff>
    </xdr:from>
    <xdr:to>
      <xdr:col>0</xdr:col>
      <xdr:colOff>990600</xdr:colOff>
      <xdr:row>238</xdr:row>
      <xdr:rowOff>390525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B0BD569F-A560-46C7-A521-AE6A808A3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130116842"/>
          <a:ext cx="676274" cy="46138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147</xdr:row>
      <xdr:rowOff>247650</xdr:rowOff>
    </xdr:from>
    <xdr:to>
      <xdr:col>0</xdr:col>
      <xdr:colOff>1285382</xdr:colOff>
      <xdr:row>147</xdr:row>
      <xdr:rowOff>583866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CDCA675A-0172-4CAC-B1CC-BC6B3DC11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00547">
          <a:off x="38100" y="80133825"/>
          <a:ext cx="1247282" cy="336216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144</xdr:row>
      <xdr:rowOff>286715</xdr:rowOff>
    </xdr:from>
    <xdr:to>
      <xdr:col>0</xdr:col>
      <xdr:colOff>1299883</xdr:colOff>
      <xdr:row>145</xdr:row>
      <xdr:rowOff>316724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2B85E682-FB41-4B58-92C5-2652E3D99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78369303"/>
          <a:ext cx="1277471" cy="635127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291354</xdr:colOff>
      <xdr:row>153</xdr:row>
      <xdr:rowOff>193984</xdr:rowOff>
    </xdr:from>
    <xdr:to>
      <xdr:col>0</xdr:col>
      <xdr:colOff>1120589</xdr:colOff>
      <xdr:row>153</xdr:row>
      <xdr:rowOff>1038893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D3AB2612-DED9-44B7-8401-EC5F48E8F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54" y="85706072"/>
          <a:ext cx="829235" cy="84490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20</xdr:row>
      <xdr:rowOff>65360</xdr:rowOff>
    </xdr:from>
    <xdr:to>
      <xdr:col>0</xdr:col>
      <xdr:colOff>1228725</xdr:colOff>
      <xdr:row>20</xdr:row>
      <xdr:rowOff>904874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72023FD4-F0CF-456A-9776-1C0F00678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232941">
          <a:off x="200025" y="12800285"/>
          <a:ext cx="1028700" cy="83951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65</xdr:row>
      <xdr:rowOff>114331</xdr:rowOff>
    </xdr:from>
    <xdr:to>
      <xdr:col>0</xdr:col>
      <xdr:colOff>1133474</xdr:colOff>
      <xdr:row>68</xdr:row>
      <xdr:rowOff>304798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61075C0C-F7B3-44AB-93DF-2A773CC8F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37118956"/>
          <a:ext cx="876299" cy="13906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5</xdr:row>
      <xdr:rowOff>70968</xdr:rowOff>
    </xdr:from>
    <xdr:to>
      <xdr:col>0</xdr:col>
      <xdr:colOff>1019175</xdr:colOff>
      <xdr:row>5</xdr:row>
      <xdr:rowOff>471018</xdr:rowOff>
    </xdr:to>
    <xdr:pic>
      <xdr:nvPicPr>
        <xdr:cNvPr id="16575" name="Рисунок 35">
          <a:extLst>
            <a:ext uri="{FF2B5EF4-FFF2-40B4-BE49-F238E27FC236}">
              <a16:creationId xmlns:a16="http://schemas.microsoft.com/office/drawing/2014/main" id="{00000000-0008-0000-0100-0000BF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16667" b="19697"/>
        <a:stretch>
          <a:fillRect/>
        </a:stretch>
      </xdr:blipFill>
      <xdr:spPr bwMode="auto">
        <a:xfrm>
          <a:off x="342900" y="1423518"/>
          <a:ext cx="6762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238124</xdr:colOff>
      <xdr:row>9</xdr:row>
      <xdr:rowOff>313959</xdr:rowOff>
    </xdr:from>
    <xdr:to>
      <xdr:col>0</xdr:col>
      <xdr:colOff>981575</xdr:colOff>
      <xdr:row>11</xdr:row>
      <xdr:rowOff>228599</xdr:rowOff>
    </xdr:to>
    <xdr:pic>
      <xdr:nvPicPr>
        <xdr:cNvPr id="16577" name="Рисунок 63" descr="DIN7504K_tex_white_zinc.png">
          <a:extLst>
            <a:ext uri="{FF2B5EF4-FFF2-40B4-BE49-F238E27FC236}">
              <a16:creationId xmlns:a16="http://schemas.microsoft.com/office/drawing/2014/main" id="{00000000-0008-0000-0100-0000C1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124" y="2866659"/>
          <a:ext cx="743451" cy="543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403233</xdr:colOff>
      <xdr:row>13</xdr:row>
      <xdr:rowOff>53170</xdr:rowOff>
    </xdr:from>
    <xdr:to>
      <xdr:col>0</xdr:col>
      <xdr:colOff>834517</xdr:colOff>
      <xdr:row>13</xdr:row>
      <xdr:rowOff>417066</xdr:rowOff>
    </xdr:to>
    <xdr:pic>
      <xdr:nvPicPr>
        <xdr:cNvPr id="16581" name="Рисунок 67" descr="7G200_white_zinc (1).png">
          <a:extLst>
            <a:ext uri="{FF2B5EF4-FFF2-40B4-BE49-F238E27FC236}">
              <a16:creationId xmlns:a16="http://schemas.microsoft.com/office/drawing/2014/main" id="{00000000-0008-0000-0100-0000C5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3644610">
          <a:off x="436927" y="3829476"/>
          <a:ext cx="363896" cy="4312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14</xdr:row>
      <xdr:rowOff>161925</xdr:rowOff>
    </xdr:from>
    <xdr:to>
      <xdr:col>0</xdr:col>
      <xdr:colOff>1038225</xdr:colOff>
      <xdr:row>14</xdr:row>
      <xdr:rowOff>419100</xdr:rowOff>
    </xdr:to>
    <xdr:pic>
      <xdr:nvPicPr>
        <xdr:cNvPr id="16582" name="Рисунок 68" descr="soudal_aquafix1.png">
          <a:extLst>
            <a:ext uri="{FF2B5EF4-FFF2-40B4-BE49-F238E27FC236}">
              <a16:creationId xmlns:a16="http://schemas.microsoft.com/office/drawing/2014/main" id="{00000000-0008-0000-0100-0000C6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71450" y="4410075"/>
          <a:ext cx="8667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6</xdr:row>
      <xdr:rowOff>38100</xdr:rowOff>
    </xdr:from>
    <xdr:to>
      <xdr:col>0</xdr:col>
      <xdr:colOff>762000</xdr:colOff>
      <xdr:row>6</xdr:row>
      <xdr:rowOff>590550</xdr:rowOff>
    </xdr:to>
    <xdr:pic>
      <xdr:nvPicPr>
        <xdr:cNvPr id="16583" name="Рисунок 67" descr="pasta.jpg">
          <a:extLst>
            <a:ext uri="{FF2B5EF4-FFF2-40B4-BE49-F238E27FC236}">
              <a16:creationId xmlns:a16="http://schemas.microsoft.com/office/drawing/2014/main" id="{00000000-0008-0000-0100-0000C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85775" y="2247900"/>
          <a:ext cx="2762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6</xdr:row>
      <xdr:rowOff>577777</xdr:rowOff>
    </xdr:from>
    <xdr:to>
      <xdr:col>0</xdr:col>
      <xdr:colOff>1152525</xdr:colOff>
      <xdr:row>8</xdr:row>
      <xdr:rowOff>578</xdr:rowOff>
    </xdr:to>
    <xdr:pic>
      <xdr:nvPicPr>
        <xdr:cNvPr id="8" name="Рисунок 7" descr="24021 (1)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422971">
          <a:off x="200025" y="2787577"/>
          <a:ext cx="952500" cy="87764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0</xdr:row>
      <xdr:rowOff>19049</xdr:rowOff>
    </xdr:from>
    <xdr:to>
      <xdr:col>3</xdr:col>
      <xdr:colOff>333375</xdr:colOff>
      <xdr:row>2</xdr:row>
      <xdr:rowOff>307157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909EA0C-E68F-4E1F-85F4-9D467A0F8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9049"/>
          <a:ext cx="2667000" cy="77388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8</xdr:row>
      <xdr:rowOff>16702</xdr:rowOff>
    </xdr:from>
    <xdr:to>
      <xdr:col>0</xdr:col>
      <xdr:colOff>1276351</xdr:colOff>
      <xdr:row>8</xdr:row>
      <xdr:rowOff>762000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770F538-B47E-4264-8606-96CE36310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22980">
          <a:off x="238125" y="3683827"/>
          <a:ext cx="1038226" cy="7452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2</xdr:col>
      <xdr:colOff>150429</xdr:colOff>
      <xdr:row>1</xdr:row>
      <xdr:rowOff>123825</xdr:rowOff>
    </xdr:to>
    <xdr:pic>
      <xdr:nvPicPr>
        <xdr:cNvPr id="15389" name="Рисунок 29" descr="logo new.jpg">
          <a:extLst>
            <a:ext uri="{FF2B5EF4-FFF2-40B4-BE49-F238E27FC236}">
              <a16:creationId xmlns:a16="http://schemas.microsoft.com/office/drawing/2014/main" id="{00000000-0008-0000-0400-00001D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19050"/>
          <a:ext cx="1314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79562</xdr:colOff>
      <xdr:row>20</xdr:row>
      <xdr:rowOff>116539</xdr:rowOff>
    </xdr:from>
    <xdr:to>
      <xdr:col>0</xdr:col>
      <xdr:colOff>1199369</xdr:colOff>
      <xdr:row>21</xdr:row>
      <xdr:rowOff>560293</xdr:rowOff>
    </xdr:to>
    <xdr:pic>
      <xdr:nvPicPr>
        <xdr:cNvPr id="8" name="Рисунок 7" descr="640402_DLU2-06D3_pic-500x500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62" y="1853451"/>
          <a:ext cx="1119807" cy="10488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-1</xdr:rowOff>
    </xdr:from>
    <xdr:to>
      <xdr:col>0</xdr:col>
      <xdr:colOff>1204105</xdr:colOff>
      <xdr:row>29</xdr:row>
      <xdr:rowOff>442912</xdr:rowOff>
    </xdr:to>
    <xdr:pic>
      <xdr:nvPicPr>
        <xdr:cNvPr id="9" name="Рисунок 8" descr="DS42VGS-230-G-500x500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119687"/>
          <a:ext cx="1204105" cy="144303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36</xdr:row>
      <xdr:rowOff>123825</xdr:rowOff>
    </xdr:from>
    <xdr:to>
      <xdr:col>0</xdr:col>
      <xdr:colOff>1123950</xdr:colOff>
      <xdr:row>38</xdr:row>
      <xdr:rowOff>247651</xdr:rowOff>
    </xdr:to>
    <xdr:pic>
      <xdr:nvPicPr>
        <xdr:cNvPr id="10" name="Рисунок 9" descr="581519_MJ8-POE-A_pic-500x500.pn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1451" y="7334250"/>
          <a:ext cx="952499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39</xdr:row>
      <xdr:rowOff>47624</xdr:rowOff>
    </xdr:from>
    <xdr:to>
      <xdr:col>0</xdr:col>
      <xdr:colOff>1047750</xdr:colOff>
      <xdr:row>40</xdr:row>
      <xdr:rowOff>438149</xdr:rowOff>
    </xdr:to>
    <xdr:pic>
      <xdr:nvPicPr>
        <xdr:cNvPr id="11" name="Рисунок 10" descr="P8AX09-VG-NMF-500x500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025" y="8201024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41</xdr:row>
      <xdr:rowOff>323849</xdr:rowOff>
    </xdr:from>
    <xdr:to>
      <xdr:col>1</xdr:col>
      <xdr:colOff>9524</xdr:colOff>
      <xdr:row>44</xdr:row>
      <xdr:rowOff>66674</xdr:rowOff>
    </xdr:to>
    <xdr:pic>
      <xdr:nvPicPr>
        <xdr:cNvPr id="12" name="Рисунок 11" descr="390101_DS220-12DC_pic-500x500.pn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824" y="9620249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0</xdr:row>
      <xdr:rowOff>0</xdr:rowOff>
    </xdr:from>
    <xdr:to>
      <xdr:col>2</xdr:col>
      <xdr:colOff>1057275</xdr:colOff>
      <xdr:row>2</xdr:row>
      <xdr:rowOff>271836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7B732D6-6213-41D2-BB7A-0EC223E5E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676525" cy="75761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5</xdr:row>
      <xdr:rowOff>57150</xdr:rowOff>
    </xdr:from>
    <xdr:to>
      <xdr:col>0</xdr:col>
      <xdr:colOff>775340</xdr:colOff>
      <xdr:row>5</xdr:row>
      <xdr:rowOff>857250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5F4FEEC-1AEE-4FD7-AD8B-3A30BFFA6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981200"/>
          <a:ext cx="37529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6</xdr:row>
      <xdr:rowOff>76200</xdr:rowOff>
    </xdr:from>
    <xdr:to>
      <xdr:col>0</xdr:col>
      <xdr:colOff>992505</xdr:colOff>
      <xdr:row>6</xdr:row>
      <xdr:rowOff>813980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2FBB7C0F-F955-47BF-B888-DA2363D7F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952750"/>
          <a:ext cx="735330" cy="73778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7</xdr:row>
      <xdr:rowOff>114300</xdr:rowOff>
    </xdr:from>
    <xdr:to>
      <xdr:col>0</xdr:col>
      <xdr:colOff>1007745</xdr:colOff>
      <xdr:row>7</xdr:row>
      <xdr:rowOff>843915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BF9E33B-4855-417F-A29B-EB43C3C2E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3943350"/>
          <a:ext cx="750570" cy="72961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8</xdr:row>
      <xdr:rowOff>85725</xdr:rowOff>
    </xdr:from>
    <xdr:to>
      <xdr:col>0</xdr:col>
      <xdr:colOff>872761</xdr:colOff>
      <xdr:row>8</xdr:row>
      <xdr:rowOff>840104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C64F4A5-7187-44D1-B6CB-5D25B55C0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867275"/>
          <a:ext cx="491761" cy="754379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9</xdr:row>
      <xdr:rowOff>114300</xdr:rowOff>
    </xdr:from>
    <xdr:to>
      <xdr:col>0</xdr:col>
      <xdr:colOff>790575</xdr:colOff>
      <xdr:row>9</xdr:row>
      <xdr:rowOff>852028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1480E34-9630-444B-BC6B-77E588315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5848350"/>
          <a:ext cx="342900" cy="737728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10</xdr:row>
      <xdr:rowOff>85725</xdr:rowOff>
    </xdr:from>
    <xdr:to>
      <xdr:col>0</xdr:col>
      <xdr:colOff>1014938</xdr:colOff>
      <xdr:row>10</xdr:row>
      <xdr:rowOff>840104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833DB3E-0614-4675-A3ED-4F42C96F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6772275"/>
          <a:ext cx="700613" cy="75437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11</xdr:row>
      <xdr:rowOff>114300</xdr:rowOff>
    </xdr:from>
    <xdr:to>
      <xdr:col>0</xdr:col>
      <xdr:colOff>1040129</xdr:colOff>
      <xdr:row>11</xdr:row>
      <xdr:rowOff>849570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0EA7355-AD43-4CE9-8A34-158DD8C52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7753350"/>
          <a:ext cx="716279" cy="735270"/>
        </a:xfrm>
        <a:prstGeom prst="rect">
          <a:avLst/>
        </a:prstGeom>
      </xdr:spPr>
    </xdr:pic>
    <xdr:clientData/>
  </xdr:twoCellAnchor>
  <xdr:twoCellAnchor editAs="oneCell">
    <xdr:from>
      <xdr:col>0</xdr:col>
      <xdr:colOff>478156</xdr:colOff>
      <xdr:row>12</xdr:row>
      <xdr:rowOff>100965</xdr:rowOff>
    </xdr:from>
    <xdr:to>
      <xdr:col>0</xdr:col>
      <xdr:colOff>903702</xdr:colOff>
      <xdr:row>12</xdr:row>
      <xdr:rowOff>826971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3551E359-6595-44DF-AB46-CAA8118F2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6" y="8692515"/>
          <a:ext cx="425546" cy="726006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13</xdr:row>
      <xdr:rowOff>95250</xdr:rowOff>
    </xdr:from>
    <xdr:to>
      <xdr:col>0</xdr:col>
      <xdr:colOff>944879</xdr:colOff>
      <xdr:row>13</xdr:row>
      <xdr:rowOff>851414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6D9FC554-7EC8-4EB9-9C75-D1C6FFBB7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639300"/>
          <a:ext cx="544829" cy="756164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14</xdr:row>
      <xdr:rowOff>85725</xdr:rowOff>
    </xdr:from>
    <xdr:to>
      <xdr:col>0</xdr:col>
      <xdr:colOff>996315</xdr:colOff>
      <xdr:row>14</xdr:row>
      <xdr:rowOff>831820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CA7DB675-C61A-44DE-BC97-8B9D890DE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0582275"/>
          <a:ext cx="624840" cy="7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15</xdr:row>
      <xdr:rowOff>495300</xdr:rowOff>
    </xdr:from>
    <xdr:to>
      <xdr:col>0</xdr:col>
      <xdr:colOff>1029177</xdr:colOff>
      <xdr:row>16</xdr:row>
      <xdr:rowOff>289560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F0FC557-0438-4B26-B47E-D137114E9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1944350"/>
          <a:ext cx="676752" cy="74676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17</xdr:row>
      <xdr:rowOff>419100</xdr:rowOff>
    </xdr:from>
    <xdr:to>
      <xdr:col>0</xdr:col>
      <xdr:colOff>1026177</xdr:colOff>
      <xdr:row>18</xdr:row>
      <xdr:rowOff>352425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980AFB8F-1C96-40BF-BDD9-E4CFA9EC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3773150"/>
          <a:ext cx="702327" cy="8858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1</xdr:col>
      <xdr:colOff>1355401</xdr:colOff>
      <xdr:row>1</xdr:row>
      <xdr:rowOff>133350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E5FEACD-556B-4679-B82D-FCA784F7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7625"/>
          <a:ext cx="2355526" cy="6667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00000000}" name="Таблица447" displayName="Таблица447" ref="A4:IV423" totalsRowShown="0" headerRowDxfId="531" tableBorderDxfId="530">
  <tableColumns count="256">
    <tableColumn id="13" xr3:uid="{00000000-0010-0000-0000-00000D000000}" name="Код"/>
    <tableColumn id="2" xr3:uid="{00000000-0010-0000-0000-000002000000}" name="Матеріал" dataDxfId="529" totalsRowDxfId="528"/>
    <tableColumn id="3" xr3:uid="{00000000-0010-0000-0000-000003000000}" name="Назва"/>
    <tableColumn id="4" xr3:uid="{00000000-0010-0000-0000-000004000000}" name="Артикул" dataDxfId="527" totalsRowDxfId="526"/>
    <tableColumn id="5" xr3:uid="{00000000-0010-0000-0000-000005000000}" name="Опис" dataDxfId="525" totalsRowDxfId="524"/>
    <tableColumn id="6" xr3:uid="{00000000-0010-0000-0000-000006000000}" name="Од. вим." dataDxfId="523" totalsRowDxfId="522"/>
    <tableColumn id="7" xr3:uid="{00000000-0010-0000-0000-000007000000}" name="Упаковка" dataDxfId="521" totalsRowDxfId="520"/>
    <tableColumn id="8" xr3:uid="{00000000-0010-0000-0000-000008000000}" name="Ціна грн., _x000a_з ПДВ" dataDxfId="519" totalsRowDxfId="518"/>
    <tableColumn id="9" xr3:uid="{00000000-0010-0000-0000-000009000000}" name="Ціна _x000a_грн., з ПДВ зі знижкою_x000a_  " dataDxfId="517" totalsRowDxfId="516"/>
    <tableColumn id="10" xr3:uid="{00000000-0010-0000-0000-00000A000000}" name="Столбец247" dataDxfId="515"/>
    <tableColumn id="14" xr3:uid="{00000000-0010-0000-0000-00000E000000}" name="Столбец1" dataDxfId="514" totalsRowDxfId="513"/>
    <tableColumn id="15" xr3:uid="{00000000-0010-0000-0000-00000F000000}" name="Столбец2" dataDxfId="512" totalsRowDxfId="511"/>
    <tableColumn id="16" xr3:uid="{00000000-0010-0000-0000-000010000000}" name="Столбец3" dataDxfId="510" totalsRowDxfId="509"/>
    <tableColumn id="17" xr3:uid="{00000000-0010-0000-0000-000011000000}" name="Столбец4" dataDxfId="508" totalsRowDxfId="507"/>
    <tableColumn id="18" xr3:uid="{00000000-0010-0000-0000-000012000000}" name="Столбец5" dataDxfId="506" totalsRowDxfId="505"/>
    <tableColumn id="19" xr3:uid="{00000000-0010-0000-0000-000013000000}" name="Столбец6" dataDxfId="504" totalsRowDxfId="503"/>
    <tableColumn id="20" xr3:uid="{00000000-0010-0000-0000-000014000000}" name="Столбец7" dataDxfId="502" totalsRowDxfId="501"/>
    <tableColumn id="21" xr3:uid="{00000000-0010-0000-0000-000015000000}" name="Столбец8" dataDxfId="500" totalsRowDxfId="499"/>
    <tableColumn id="22" xr3:uid="{00000000-0010-0000-0000-000016000000}" name="Столбец9" dataDxfId="498" totalsRowDxfId="497"/>
    <tableColumn id="23" xr3:uid="{00000000-0010-0000-0000-000017000000}" name="Столбец10" dataDxfId="496" totalsRowDxfId="495"/>
    <tableColumn id="24" xr3:uid="{00000000-0010-0000-0000-000018000000}" name="Столбец11" dataDxfId="494" totalsRowDxfId="493"/>
    <tableColumn id="25" xr3:uid="{00000000-0010-0000-0000-000019000000}" name="Столбец12" dataDxfId="492" totalsRowDxfId="491"/>
    <tableColumn id="26" xr3:uid="{00000000-0010-0000-0000-00001A000000}" name="Столбец13" dataDxfId="490" totalsRowDxfId="489"/>
    <tableColumn id="27" xr3:uid="{00000000-0010-0000-0000-00001B000000}" name="Столбец14" dataDxfId="488" totalsRowDxfId="487"/>
    <tableColumn id="28" xr3:uid="{00000000-0010-0000-0000-00001C000000}" name="Столбец15" dataDxfId="486" totalsRowDxfId="485"/>
    <tableColumn id="29" xr3:uid="{00000000-0010-0000-0000-00001D000000}" name="Столбец16" dataDxfId="484" totalsRowDxfId="483"/>
    <tableColumn id="30" xr3:uid="{00000000-0010-0000-0000-00001E000000}" name="Столбец17" dataDxfId="482" totalsRowDxfId="481"/>
    <tableColumn id="31" xr3:uid="{00000000-0010-0000-0000-00001F000000}" name="Столбец18" dataDxfId="480" totalsRowDxfId="479"/>
    <tableColumn id="32" xr3:uid="{00000000-0010-0000-0000-000020000000}" name="Столбец19" dataDxfId="478" totalsRowDxfId="477"/>
    <tableColumn id="33" xr3:uid="{00000000-0010-0000-0000-000021000000}" name="Столбец20" dataDxfId="476" totalsRowDxfId="475"/>
    <tableColumn id="34" xr3:uid="{00000000-0010-0000-0000-000022000000}" name="Столбец21" dataDxfId="474" totalsRowDxfId="473"/>
    <tableColumn id="35" xr3:uid="{00000000-0010-0000-0000-000023000000}" name="Столбец22" dataDxfId="472" totalsRowDxfId="471"/>
    <tableColumn id="36" xr3:uid="{00000000-0010-0000-0000-000024000000}" name="Столбец23" dataDxfId="470" totalsRowDxfId="469"/>
    <tableColumn id="37" xr3:uid="{00000000-0010-0000-0000-000025000000}" name="Столбец24" dataDxfId="468" totalsRowDxfId="467"/>
    <tableColumn id="38" xr3:uid="{00000000-0010-0000-0000-000026000000}" name="Столбец25" dataDxfId="466" totalsRowDxfId="465"/>
    <tableColumn id="39" xr3:uid="{00000000-0010-0000-0000-000027000000}" name="Столбец26" dataDxfId="464" totalsRowDxfId="463"/>
    <tableColumn id="40" xr3:uid="{00000000-0010-0000-0000-000028000000}" name="Столбец27" dataDxfId="462" totalsRowDxfId="461"/>
    <tableColumn id="41" xr3:uid="{00000000-0010-0000-0000-000029000000}" name="Столбец28" dataDxfId="460" totalsRowDxfId="459"/>
    <tableColumn id="42" xr3:uid="{00000000-0010-0000-0000-00002A000000}" name="Столбец29" dataDxfId="458" totalsRowDxfId="457"/>
    <tableColumn id="43" xr3:uid="{00000000-0010-0000-0000-00002B000000}" name="Столбец30" dataDxfId="456" totalsRowDxfId="455"/>
    <tableColumn id="44" xr3:uid="{00000000-0010-0000-0000-00002C000000}" name="Столбец31" dataDxfId="454" totalsRowDxfId="453"/>
    <tableColumn id="45" xr3:uid="{00000000-0010-0000-0000-00002D000000}" name="Столбец32" dataDxfId="452" totalsRowDxfId="451"/>
    <tableColumn id="46" xr3:uid="{00000000-0010-0000-0000-00002E000000}" name="Столбец33" dataDxfId="450" totalsRowDxfId="449"/>
    <tableColumn id="47" xr3:uid="{00000000-0010-0000-0000-00002F000000}" name="Столбец34" dataDxfId="448" totalsRowDxfId="447"/>
    <tableColumn id="48" xr3:uid="{00000000-0010-0000-0000-000030000000}" name="Столбец35" dataDxfId="446" totalsRowDxfId="445"/>
    <tableColumn id="49" xr3:uid="{00000000-0010-0000-0000-000031000000}" name="Столбец36" dataDxfId="444" totalsRowDxfId="443"/>
    <tableColumn id="50" xr3:uid="{00000000-0010-0000-0000-000032000000}" name="Столбец37" dataDxfId="442" totalsRowDxfId="441"/>
    <tableColumn id="51" xr3:uid="{00000000-0010-0000-0000-000033000000}" name="Столбец38" dataDxfId="440" totalsRowDxfId="439"/>
    <tableColumn id="52" xr3:uid="{00000000-0010-0000-0000-000034000000}" name="Столбец39" dataDxfId="438" totalsRowDxfId="437"/>
    <tableColumn id="53" xr3:uid="{00000000-0010-0000-0000-000035000000}" name="Столбец40" dataDxfId="436" totalsRowDxfId="435"/>
    <tableColumn id="54" xr3:uid="{00000000-0010-0000-0000-000036000000}" name="Столбец41" dataDxfId="434" totalsRowDxfId="433"/>
    <tableColumn id="55" xr3:uid="{00000000-0010-0000-0000-000037000000}" name="Столбец42" dataDxfId="432" totalsRowDxfId="431"/>
    <tableColumn id="56" xr3:uid="{00000000-0010-0000-0000-000038000000}" name="Столбец43" dataDxfId="430" totalsRowDxfId="429"/>
    <tableColumn id="57" xr3:uid="{00000000-0010-0000-0000-000039000000}" name="Столбец44" dataDxfId="428" totalsRowDxfId="427"/>
    <tableColumn id="58" xr3:uid="{00000000-0010-0000-0000-00003A000000}" name="Столбец45" dataDxfId="426" totalsRowDxfId="425"/>
    <tableColumn id="59" xr3:uid="{00000000-0010-0000-0000-00003B000000}" name="Столбец46" dataDxfId="424" totalsRowDxfId="423"/>
    <tableColumn id="60" xr3:uid="{00000000-0010-0000-0000-00003C000000}" name="Столбец47" dataDxfId="422" totalsRowDxfId="421"/>
    <tableColumn id="61" xr3:uid="{00000000-0010-0000-0000-00003D000000}" name="Столбец48" dataDxfId="420" totalsRowDxfId="419"/>
    <tableColumn id="62" xr3:uid="{00000000-0010-0000-0000-00003E000000}" name="Столбец49" dataDxfId="418" totalsRowDxfId="417"/>
    <tableColumn id="63" xr3:uid="{00000000-0010-0000-0000-00003F000000}" name="Столбец50" dataDxfId="416" totalsRowDxfId="415"/>
    <tableColumn id="64" xr3:uid="{00000000-0010-0000-0000-000040000000}" name="Столбец51" dataDxfId="414" totalsRowDxfId="413"/>
    <tableColumn id="65" xr3:uid="{00000000-0010-0000-0000-000041000000}" name="Столбец52" dataDxfId="412" totalsRowDxfId="411"/>
    <tableColumn id="66" xr3:uid="{00000000-0010-0000-0000-000042000000}" name="Столбец53" dataDxfId="410" totalsRowDxfId="409"/>
    <tableColumn id="67" xr3:uid="{00000000-0010-0000-0000-000043000000}" name="Столбец54" dataDxfId="408" totalsRowDxfId="407"/>
    <tableColumn id="68" xr3:uid="{00000000-0010-0000-0000-000044000000}" name="Столбец55" dataDxfId="406" totalsRowDxfId="405"/>
    <tableColumn id="69" xr3:uid="{00000000-0010-0000-0000-000045000000}" name="Столбец56" dataDxfId="404" totalsRowDxfId="403"/>
    <tableColumn id="70" xr3:uid="{00000000-0010-0000-0000-000046000000}" name="Столбец57" dataDxfId="402" totalsRowDxfId="401"/>
    <tableColumn id="71" xr3:uid="{00000000-0010-0000-0000-000047000000}" name="Столбец58" dataDxfId="400" totalsRowDxfId="399"/>
    <tableColumn id="72" xr3:uid="{00000000-0010-0000-0000-000048000000}" name="Столбец59" dataDxfId="398" totalsRowDxfId="397"/>
    <tableColumn id="73" xr3:uid="{00000000-0010-0000-0000-000049000000}" name="Столбец60" dataDxfId="396" totalsRowDxfId="395"/>
    <tableColumn id="74" xr3:uid="{00000000-0010-0000-0000-00004A000000}" name="Столбец61" dataDxfId="394" totalsRowDxfId="393"/>
    <tableColumn id="75" xr3:uid="{00000000-0010-0000-0000-00004B000000}" name="Столбец62" dataDxfId="392" totalsRowDxfId="391"/>
    <tableColumn id="76" xr3:uid="{00000000-0010-0000-0000-00004C000000}" name="Столбец63" dataDxfId="390" totalsRowDxfId="389"/>
    <tableColumn id="77" xr3:uid="{00000000-0010-0000-0000-00004D000000}" name="Столбец64" dataDxfId="388" totalsRowDxfId="387"/>
    <tableColumn id="78" xr3:uid="{00000000-0010-0000-0000-00004E000000}" name="Столбец65" dataDxfId="386" totalsRowDxfId="385"/>
    <tableColumn id="79" xr3:uid="{00000000-0010-0000-0000-00004F000000}" name="Столбец66" dataDxfId="384" totalsRowDxfId="383"/>
    <tableColumn id="80" xr3:uid="{00000000-0010-0000-0000-000050000000}" name="Столбец67" dataDxfId="382" totalsRowDxfId="381"/>
    <tableColumn id="81" xr3:uid="{00000000-0010-0000-0000-000051000000}" name="Столбец68" dataDxfId="380" totalsRowDxfId="379"/>
    <tableColumn id="82" xr3:uid="{00000000-0010-0000-0000-000052000000}" name="Столбец69" dataDxfId="378" totalsRowDxfId="377"/>
    <tableColumn id="83" xr3:uid="{00000000-0010-0000-0000-000053000000}" name="Столбец70" dataDxfId="376" totalsRowDxfId="375"/>
    <tableColumn id="84" xr3:uid="{00000000-0010-0000-0000-000054000000}" name="Столбец71" dataDxfId="374" totalsRowDxfId="373"/>
    <tableColumn id="85" xr3:uid="{00000000-0010-0000-0000-000055000000}" name="Столбец72" dataDxfId="372" totalsRowDxfId="371"/>
    <tableColumn id="86" xr3:uid="{00000000-0010-0000-0000-000056000000}" name="Столбец73" dataDxfId="370" totalsRowDxfId="369"/>
    <tableColumn id="87" xr3:uid="{00000000-0010-0000-0000-000057000000}" name="Столбец74" dataDxfId="368" totalsRowDxfId="367"/>
    <tableColumn id="88" xr3:uid="{00000000-0010-0000-0000-000058000000}" name="Столбец75" dataDxfId="366" totalsRowDxfId="365"/>
    <tableColumn id="89" xr3:uid="{00000000-0010-0000-0000-000059000000}" name="Столбец76" dataDxfId="364" totalsRowDxfId="363"/>
    <tableColumn id="90" xr3:uid="{00000000-0010-0000-0000-00005A000000}" name="Столбец77" dataDxfId="362" totalsRowDxfId="361"/>
    <tableColumn id="91" xr3:uid="{00000000-0010-0000-0000-00005B000000}" name="Столбец78" dataDxfId="360" totalsRowDxfId="359"/>
    <tableColumn id="92" xr3:uid="{00000000-0010-0000-0000-00005C000000}" name="Столбец79" dataDxfId="358" totalsRowDxfId="357"/>
    <tableColumn id="93" xr3:uid="{00000000-0010-0000-0000-00005D000000}" name="Столбец80" dataDxfId="356" totalsRowDxfId="355"/>
    <tableColumn id="94" xr3:uid="{00000000-0010-0000-0000-00005E000000}" name="Столбец81" dataDxfId="354" totalsRowDxfId="353"/>
    <tableColumn id="95" xr3:uid="{00000000-0010-0000-0000-00005F000000}" name="Столбец82" dataDxfId="352" totalsRowDxfId="351"/>
    <tableColumn id="96" xr3:uid="{00000000-0010-0000-0000-000060000000}" name="Столбец83" dataDxfId="350" totalsRowDxfId="349"/>
    <tableColumn id="97" xr3:uid="{00000000-0010-0000-0000-000061000000}" name="Столбец84" dataDxfId="348" totalsRowDxfId="347"/>
    <tableColumn id="98" xr3:uid="{00000000-0010-0000-0000-000062000000}" name="Столбец85" dataDxfId="346" totalsRowDxfId="345"/>
    <tableColumn id="99" xr3:uid="{00000000-0010-0000-0000-000063000000}" name="Столбец86" dataDxfId="344" totalsRowDxfId="343"/>
    <tableColumn id="100" xr3:uid="{00000000-0010-0000-0000-000064000000}" name="Столбец87" dataDxfId="342" totalsRowDxfId="341"/>
    <tableColumn id="101" xr3:uid="{00000000-0010-0000-0000-000065000000}" name="Столбец88" dataDxfId="340" totalsRowDxfId="339"/>
    <tableColumn id="102" xr3:uid="{00000000-0010-0000-0000-000066000000}" name="Столбец89" dataDxfId="338" totalsRowDxfId="337"/>
    <tableColumn id="103" xr3:uid="{00000000-0010-0000-0000-000067000000}" name="Столбец90" dataDxfId="336" totalsRowDxfId="335"/>
    <tableColumn id="104" xr3:uid="{00000000-0010-0000-0000-000068000000}" name="Столбец91" dataDxfId="334" totalsRowDxfId="333"/>
    <tableColumn id="105" xr3:uid="{00000000-0010-0000-0000-000069000000}" name="Столбец92" dataDxfId="332" totalsRowDxfId="331"/>
    <tableColumn id="106" xr3:uid="{00000000-0010-0000-0000-00006A000000}" name="Столбец93" dataDxfId="330" totalsRowDxfId="329"/>
    <tableColumn id="107" xr3:uid="{00000000-0010-0000-0000-00006B000000}" name="Столбец94" dataDxfId="328" totalsRowDxfId="327"/>
    <tableColumn id="108" xr3:uid="{00000000-0010-0000-0000-00006C000000}" name="Столбец95" dataDxfId="326" totalsRowDxfId="325"/>
    <tableColumn id="109" xr3:uid="{00000000-0010-0000-0000-00006D000000}" name="Столбец96" dataDxfId="324" totalsRowDxfId="323"/>
    <tableColumn id="110" xr3:uid="{00000000-0010-0000-0000-00006E000000}" name="Столбец97" dataDxfId="322" totalsRowDxfId="321"/>
    <tableColumn id="111" xr3:uid="{00000000-0010-0000-0000-00006F000000}" name="Столбец98" dataDxfId="320" totalsRowDxfId="319"/>
    <tableColumn id="112" xr3:uid="{00000000-0010-0000-0000-000070000000}" name="Столбец99" dataDxfId="318" totalsRowDxfId="317"/>
    <tableColumn id="113" xr3:uid="{00000000-0010-0000-0000-000071000000}" name="Столбец100" dataDxfId="316" totalsRowDxfId="315"/>
    <tableColumn id="114" xr3:uid="{00000000-0010-0000-0000-000072000000}" name="Столбец101" dataDxfId="314" totalsRowDxfId="313"/>
    <tableColumn id="115" xr3:uid="{00000000-0010-0000-0000-000073000000}" name="Столбец102" dataDxfId="312" totalsRowDxfId="311"/>
    <tableColumn id="116" xr3:uid="{00000000-0010-0000-0000-000074000000}" name="Столбец103" dataDxfId="310" totalsRowDxfId="309"/>
    <tableColumn id="117" xr3:uid="{00000000-0010-0000-0000-000075000000}" name="Столбец104" dataDxfId="308" totalsRowDxfId="307"/>
    <tableColumn id="118" xr3:uid="{00000000-0010-0000-0000-000076000000}" name="Столбец105" dataDxfId="306" totalsRowDxfId="305"/>
    <tableColumn id="119" xr3:uid="{00000000-0010-0000-0000-000077000000}" name="Столбец106" dataDxfId="304" totalsRowDxfId="303"/>
    <tableColumn id="120" xr3:uid="{00000000-0010-0000-0000-000078000000}" name="Столбец107" dataDxfId="302" totalsRowDxfId="301"/>
    <tableColumn id="121" xr3:uid="{00000000-0010-0000-0000-000079000000}" name="Столбец108" dataDxfId="300" totalsRowDxfId="299"/>
    <tableColumn id="122" xr3:uid="{00000000-0010-0000-0000-00007A000000}" name="Столбец109" dataDxfId="298" totalsRowDxfId="297"/>
    <tableColumn id="123" xr3:uid="{00000000-0010-0000-0000-00007B000000}" name="Столбец110" dataDxfId="296" totalsRowDxfId="295"/>
    <tableColumn id="124" xr3:uid="{00000000-0010-0000-0000-00007C000000}" name="Столбец111" dataDxfId="294" totalsRowDxfId="293"/>
    <tableColumn id="125" xr3:uid="{00000000-0010-0000-0000-00007D000000}" name="Столбец112" dataDxfId="292" totalsRowDxfId="291"/>
    <tableColumn id="126" xr3:uid="{00000000-0010-0000-0000-00007E000000}" name="Столбец113" dataDxfId="290" totalsRowDxfId="289"/>
    <tableColumn id="127" xr3:uid="{00000000-0010-0000-0000-00007F000000}" name="Столбец114" dataDxfId="288" totalsRowDxfId="287"/>
    <tableColumn id="128" xr3:uid="{00000000-0010-0000-0000-000080000000}" name="Столбец115" dataDxfId="286" totalsRowDxfId="285"/>
    <tableColumn id="129" xr3:uid="{00000000-0010-0000-0000-000081000000}" name="Столбец116" dataDxfId="284" totalsRowDxfId="283"/>
    <tableColumn id="130" xr3:uid="{00000000-0010-0000-0000-000082000000}" name="Столбец117" dataDxfId="282" totalsRowDxfId="281"/>
    <tableColumn id="131" xr3:uid="{00000000-0010-0000-0000-000083000000}" name="Столбец118" dataDxfId="280" totalsRowDxfId="279"/>
    <tableColumn id="132" xr3:uid="{00000000-0010-0000-0000-000084000000}" name="Столбец119" dataDxfId="278" totalsRowDxfId="277"/>
    <tableColumn id="133" xr3:uid="{00000000-0010-0000-0000-000085000000}" name="Столбец120" dataDxfId="276" totalsRowDxfId="275"/>
    <tableColumn id="134" xr3:uid="{00000000-0010-0000-0000-000086000000}" name="Столбец121" dataDxfId="274" totalsRowDxfId="273"/>
    <tableColumn id="135" xr3:uid="{00000000-0010-0000-0000-000087000000}" name="Столбец122" dataDxfId="272" totalsRowDxfId="271"/>
    <tableColumn id="136" xr3:uid="{00000000-0010-0000-0000-000088000000}" name="Столбец123" dataDxfId="270" totalsRowDxfId="269"/>
    <tableColumn id="137" xr3:uid="{00000000-0010-0000-0000-000089000000}" name="Столбец124" dataDxfId="268" totalsRowDxfId="267"/>
    <tableColumn id="138" xr3:uid="{00000000-0010-0000-0000-00008A000000}" name="Столбец125" dataDxfId="266" totalsRowDxfId="265"/>
    <tableColumn id="139" xr3:uid="{00000000-0010-0000-0000-00008B000000}" name="Столбец126" dataDxfId="264" totalsRowDxfId="263"/>
    <tableColumn id="140" xr3:uid="{00000000-0010-0000-0000-00008C000000}" name="Столбец127" dataDxfId="262" totalsRowDxfId="261"/>
    <tableColumn id="141" xr3:uid="{00000000-0010-0000-0000-00008D000000}" name="Столбец128" dataDxfId="260" totalsRowDxfId="259"/>
    <tableColumn id="142" xr3:uid="{00000000-0010-0000-0000-00008E000000}" name="Столбец129" dataDxfId="258" totalsRowDxfId="257"/>
    <tableColumn id="143" xr3:uid="{00000000-0010-0000-0000-00008F000000}" name="Столбец130" dataDxfId="256" totalsRowDxfId="255"/>
    <tableColumn id="144" xr3:uid="{00000000-0010-0000-0000-000090000000}" name="Столбец131" dataDxfId="254" totalsRowDxfId="253"/>
    <tableColumn id="145" xr3:uid="{00000000-0010-0000-0000-000091000000}" name="Столбец132" dataDxfId="252" totalsRowDxfId="251"/>
    <tableColumn id="146" xr3:uid="{00000000-0010-0000-0000-000092000000}" name="Столбец133" dataDxfId="250" totalsRowDxfId="249"/>
    <tableColumn id="147" xr3:uid="{00000000-0010-0000-0000-000093000000}" name="Столбец134" dataDxfId="248" totalsRowDxfId="247"/>
    <tableColumn id="148" xr3:uid="{00000000-0010-0000-0000-000094000000}" name="Столбец135" dataDxfId="246" totalsRowDxfId="245"/>
    <tableColumn id="149" xr3:uid="{00000000-0010-0000-0000-000095000000}" name="Столбец136" dataDxfId="244" totalsRowDxfId="243"/>
    <tableColumn id="150" xr3:uid="{00000000-0010-0000-0000-000096000000}" name="Столбец137" dataDxfId="242" totalsRowDxfId="241"/>
    <tableColumn id="151" xr3:uid="{00000000-0010-0000-0000-000097000000}" name="Столбец138" dataDxfId="240" totalsRowDxfId="239"/>
    <tableColumn id="152" xr3:uid="{00000000-0010-0000-0000-000098000000}" name="Столбец139" dataDxfId="238" totalsRowDxfId="237"/>
    <tableColumn id="153" xr3:uid="{00000000-0010-0000-0000-000099000000}" name="Столбец140" dataDxfId="236" totalsRowDxfId="235"/>
    <tableColumn id="154" xr3:uid="{00000000-0010-0000-0000-00009A000000}" name="Столбец141" dataDxfId="234" totalsRowDxfId="233"/>
    <tableColumn id="155" xr3:uid="{00000000-0010-0000-0000-00009B000000}" name="Столбец142" dataDxfId="232" totalsRowDxfId="231"/>
    <tableColumn id="156" xr3:uid="{00000000-0010-0000-0000-00009C000000}" name="Столбец143" dataDxfId="230" totalsRowDxfId="229"/>
    <tableColumn id="157" xr3:uid="{00000000-0010-0000-0000-00009D000000}" name="Столбец144" dataDxfId="228" totalsRowDxfId="227"/>
    <tableColumn id="158" xr3:uid="{00000000-0010-0000-0000-00009E000000}" name="Столбец145" dataDxfId="226" totalsRowDxfId="225"/>
    <tableColumn id="159" xr3:uid="{00000000-0010-0000-0000-00009F000000}" name="Столбец146" dataDxfId="224" totalsRowDxfId="223"/>
    <tableColumn id="160" xr3:uid="{00000000-0010-0000-0000-0000A0000000}" name="Столбец147" dataDxfId="222" totalsRowDxfId="221"/>
    <tableColumn id="161" xr3:uid="{00000000-0010-0000-0000-0000A1000000}" name="Столбец148" dataDxfId="220" totalsRowDxfId="219"/>
    <tableColumn id="162" xr3:uid="{00000000-0010-0000-0000-0000A2000000}" name="Столбец149" dataDxfId="218" totalsRowDxfId="217"/>
    <tableColumn id="163" xr3:uid="{00000000-0010-0000-0000-0000A3000000}" name="Столбец150" dataDxfId="216" totalsRowDxfId="215"/>
    <tableColumn id="164" xr3:uid="{00000000-0010-0000-0000-0000A4000000}" name="Столбец151" dataDxfId="214" totalsRowDxfId="213"/>
    <tableColumn id="165" xr3:uid="{00000000-0010-0000-0000-0000A5000000}" name="Столбец152" dataDxfId="212" totalsRowDxfId="211"/>
    <tableColumn id="166" xr3:uid="{00000000-0010-0000-0000-0000A6000000}" name="Столбец153" dataDxfId="210" totalsRowDxfId="209"/>
    <tableColumn id="167" xr3:uid="{00000000-0010-0000-0000-0000A7000000}" name="Столбец154" dataDxfId="208" totalsRowDxfId="207"/>
    <tableColumn id="168" xr3:uid="{00000000-0010-0000-0000-0000A8000000}" name="Столбец155" dataDxfId="206" totalsRowDxfId="205"/>
    <tableColumn id="169" xr3:uid="{00000000-0010-0000-0000-0000A9000000}" name="Столбец156" dataDxfId="204" totalsRowDxfId="203"/>
    <tableColumn id="170" xr3:uid="{00000000-0010-0000-0000-0000AA000000}" name="Столбец157" dataDxfId="202" totalsRowDxfId="201"/>
    <tableColumn id="171" xr3:uid="{00000000-0010-0000-0000-0000AB000000}" name="Столбец158" dataDxfId="200" totalsRowDxfId="199"/>
    <tableColumn id="172" xr3:uid="{00000000-0010-0000-0000-0000AC000000}" name="Столбец159" dataDxfId="198" totalsRowDxfId="197"/>
    <tableColumn id="173" xr3:uid="{00000000-0010-0000-0000-0000AD000000}" name="Столбец160" dataDxfId="196" totalsRowDxfId="195"/>
    <tableColumn id="174" xr3:uid="{00000000-0010-0000-0000-0000AE000000}" name="Столбец161" dataDxfId="194" totalsRowDxfId="193"/>
    <tableColumn id="175" xr3:uid="{00000000-0010-0000-0000-0000AF000000}" name="Столбец162" dataDxfId="192" totalsRowDxfId="191"/>
    <tableColumn id="176" xr3:uid="{00000000-0010-0000-0000-0000B0000000}" name="Столбец163" dataDxfId="190" totalsRowDxfId="189"/>
    <tableColumn id="177" xr3:uid="{00000000-0010-0000-0000-0000B1000000}" name="Столбец164" dataDxfId="188" totalsRowDxfId="187"/>
    <tableColumn id="178" xr3:uid="{00000000-0010-0000-0000-0000B2000000}" name="Столбец165" dataDxfId="186" totalsRowDxfId="185"/>
    <tableColumn id="179" xr3:uid="{00000000-0010-0000-0000-0000B3000000}" name="Столбец166" dataDxfId="184" totalsRowDxfId="183"/>
    <tableColumn id="180" xr3:uid="{00000000-0010-0000-0000-0000B4000000}" name="Столбец167" dataDxfId="182" totalsRowDxfId="181"/>
    <tableColumn id="181" xr3:uid="{00000000-0010-0000-0000-0000B5000000}" name="Столбец168" dataDxfId="180" totalsRowDxfId="179"/>
    <tableColumn id="182" xr3:uid="{00000000-0010-0000-0000-0000B6000000}" name="Столбец169" dataDxfId="178" totalsRowDxfId="177"/>
    <tableColumn id="183" xr3:uid="{00000000-0010-0000-0000-0000B7000000}" name="Столбец170" dataDxfId="176" totalsRowDxfId="175"/>
    <tableColumn id="184" xr3:uid="{00000000-0010-0000-0000-0000B8000000}" name="Столбец171" dataDxfId="174" totalsRowDxfId="173"/>
    <tableColumn id="185" xr3:uid="{00000000-0010-0000-0000-0000B9000000}" name="Столбец172" dataDxfId="172" totalsRowDxfId="171"/>
    <tableColumn id="186" xr3:uid="{00000000-0010-0000-0000-0000BA000000}" name="Столбец173" dataDxfId="170" totalsRowDxfId="169"/>
    <tableColumn id="187" xr3:uid="{00000000-0010-0000-0000-0000BB000000}" name="Столбец174" dataDxfId="168" totalsRowDxfId="167"/>
    <tableColumn id="188" xr3:uid="{00000000-0010-0000-0000-0000BC000000}" name="Столбец175" dataDxfId="166" totalsRowDxfId="165"/>
    <tableColumn id="189" xr3:uid="{00000000-0010-0000-0000-0000BD000000}" name="Столбец176" dataDxfId="164" totalsRowDxfId="163"/>
    <tableColumn id="190" xr3:uid="{00000000-0010-0000-0000-0000BE000000}" name="Столбец177" dataDxfId="162" totalsRowDxfId="161"/>
    <tableColumn id="191" xr3:uid="{00000000-0010-0000-0000-0000BF000000}" name="Столбец178" dataDxfId="160" totalsRowDxfId="159"/>
    <tableColumn id="192" xr3:uid="{00000000-0010-0000-0000-0000C0000000}" name="Столбец179" dataDxfId="158" totalsRowDxfId="157"/>
    <tableColumn id="193" xr3:uid="{00000000-0010-0000-0000-0000C1000000}" name="Столбец180" dataDxfId="156" totalsRowDxfId="155"/>
    <tableColumn id="194" xr3:uid="{00000000-0010-0000-0000-0000C2000000}" name="Столбец181" dataDxfId="154" totalsRowDxfId="153"/>
    <tableColumn id="195" xr3:uid="{00000000-0010-0000-0000-0000C3000000}" name="Столбец182" dataDxfId="152" totalsRowDxfId="151"/>
    <tableColumn id="196" xr3:uid="{00000000-0010-0000-0000-0000C4000000}" name="Столбец183" dataDxfId="150" totalsRowDxfId="149"/>
    <tableColumn id="197" xr3:uid="{00000000-0010-0000-0000-0000C5000000}" name="Столбец184" dataDxfId="148" totalsRowDxfId="147"/>
    <tableColumn id="198" xr3:uid="{00000000-0010-0000-0000-0000C6000000}" name="Столбец185" dataDxfId="146" totalsRowDxfId="145"/>
    <tableColumn id="199" xr3:uid="{00000000-0010-0000-0000-0000C7000000}" name="Столбец186" dataDxfId="144" totalsRowDxfId="143"/>
    <tableColumn id="200" xr3:uid="{00000000-0010-0000-0000-0000C8000000}" name="Столбец187" dataDxfId="142" totalsRowDxfId="141"/>
    <tableColumn id="201" xr3:uid="{00000000-0010-0000-0000-0000C9000000}" name="Столбец188" dataDxfId="140" totalsRowDxfId="139"/>
    <tableColumn id="202" xr3:uid="{00000000-0010-0000-0000-0000CA000000}" name="Столбец189" dataDxfId="138" totalsRowDxfId="137"/>
    <tableColumn id="203" xr3:uid="{00000000-0010-0000-0000-0000CB000000}" name="Столбец190" dataDxfId="136" totalsRowDxfId="135"/>
    <tableColumn id="204" xr3:uid="{00000000-0010-0000-0000-0000CC000000}" name="Столбец191" dataDxfId="134" totalsRowDxfId="133"/>
    <tableColumn id="205" xr3:uid="{00000000-0010-0000-0000-0000CD000000}" name="Столбец192" dataDxfId="132" totalsRowDxfId="131"/>
    <tableColumn id="206" xr3:uid="{00000000-0010-0000-0000-0000CE000000}" name="Столбец193" dataDxfId="130" totalsRowDxfId="129"/>
    <tableColumn id="207" xr3:uid="{00000000-0010-0000-0000-0000CF000000}" name="Столбец194" dataDxfId="128" totalsRowDxfId="127"/>
    <tableColumn id="208" xr3:uid="{00000000-0010-0000-0000-0000D0000000}" name="Столбец195" dataDxfId="126" totalsRowDxfId="125"/>
    <tableColumn id="209" xr3:uid="{00000000-0010-0000-0000-0000D1000000}" name="Столбец196" dataDxfId="124" totalsRowDxfId="123"/>
    <tableColumn id="210" xr3:uid="{00000000-0010-0000-0000-0000D2000000}" name="Столбец197" dataDxfId="122" totalsRowDxfId="121"/>
    <tableColumn id="211" xr3:uid="{00000000-0010-0000-0000-0000D3000000}" name="Столбец198" dataDxfId="120" totalsRowDxfId="119"/>
    <tableColumn id="212" xr3:uid="{00000000-0010-0000-0000-0000D4000000}" name="Столбец199" dataDxfId="118" totalsRowDxfId="117"/>
    <tableColumn id="213" xr3:uid="{00000000-0010-0000-0000-0000D5000000}" name="Столбец200" dataDxfId="116" totalsRowDxfId="115"/>
    <tableColumn id="214" xr3:uid="{00000000-0010-0000-0000-0000D6000000}" name="Столбец201" dataDxfId="114" totalsRowDxfId="113"/>
    <tableColumn id="215" xr3:uid="{00000000-0010-0000-0000-0000D7000000}" name="Столбец202" dataDxfId="112" totalsRowDxfId="111"/>
    <tableColumn id="216" xr3:uid="{00000000-0010-0000-0000-0000D8000000}" name="Столбец203" dataDxfId="110" totalsRowDxfId="109"/>
    <tableColumn id="217" xr3:uid="{00000000-0010-0000-0000-0000D9000000}" name="Столбец204" dataDxfId="108" totalsRowDxfId="107"/>
    <tableColumn id="218" xr3:uid="{00000000-0010-0000-0000-0000DA000000}" name="Столбец205" dataDxfId="106" totalsRowDxfId="105"/>
    <tableColumn id="219" xr3:uid="{00000000-0010-0000-0000-0000DB000000}" name="Столбец206" dataDxfId="104" totalsRowDxfId="103"/>
    <tableColumn id="220" xr3:uid="{00000000-0010-0000-0000-0000DC000000}" name="Столбец207" dataDxfId="102" totalsRowDxfId="101"/>
    <tableColumn id="221" xr3:uid="{00000000-0010-0000-0000-0000DD000000}" name="Столбец208" dataDxfId="100" totalsRowDxfId="99"/>
    <tableColumn id="222" xr3:uid="{00000000-0010-0000-0000-0000DE000000}" name="Столбец209" dataDxfId="98" totalsRowDxfId="97"/>
    <tableColumn id="223" xr3:uid="{00000000-0010-0000-0000-0000DF000000}" name="Столбец210" dataDxfId="96" totalsRowDxfId="95"/>
    <tableColumn id="224" xr3:uid="{00000000-0010-0000-0000-0000E0000000}" name="Столбец211" dataDxfId="94" totalsRowDxfId="93"/>
    <tableColumn id="225" xr3:uid="{00000000-0010-0000-0000-0000E1000000}" name="Столбец212" dataDxfId="92" totalsRowDxfId="91"/>
    <tableColumn id="226" xr3:uid="{00000000-0010-0000-0000-0000E2000000}" name="Столбец213" dataDxfId="90" totalsRowDxfId="89"/>
    <tableColumn id="227" xr3:uid="{00000000-0010-0000-0000-0000E3000000}" name="Столбец214" dataDxfId="88" totalsRowDxfId="87"/>
    <tableColumn id="228" xr3:uid="{00000000-0010-0000-0000-0000E4000000}" name="Столбец215" dataDxfId="86" totalsRowDxfId="85"/>
    <tableColumn id="229" xr3:uid="{00000000-0010-0000-0000-0000E5000000}" name="Столбец216" dataDxfId="84" totalsRowDxfId="83"/>
    <tableColumn id="230" xr3:uid="{00000000-0010-0000-0000-0000E6000000}" name="Столбец217" dataDxfId="82" totalsRowDxfId="81"/>
    <tableColumn id="231" xr3:uid="{00000000-0010-0000-0000-0000E7000000}" name="Столбец218" dataDxfId="80" totalsRowDxfId="79"/>
    <tableColumn id="232" xr3:uid="{00000000-0010-0000-0000-0000E8000000}" name="Столбец219" dataDxfId="78" totalsRowDxfId="77"/>
    <tableColumn id="233" xr3:uid="{00000000-0010-0000-0000-0000E9000000}" name="Столбец220" dataDxfId="76" totalsRowDxfId="75"/>
    <tableColumn id="234" xr3:uid="{00000000-0010-0000-0000-0000EA000000}" name="Столбец221" dataDxfId="74" totalsRowDxfId="73"/>
    <tableColumn id="235" xr3:uid="{00000000-0010-0000-0000-0000EB000000}" name="Столбец222" dataDxfId="72" totalsRowDxfId="71"/>
    <tableColumn id="236" xr3:uid="{00000000-0010-0000-0000-0000EC000000}" name="Столбец223" dataDxfId="70" totalsRowDxfId="69"/>
    <tableColumn id="237" xr3:uid="{00000000-0010-0000-0000-0000ED000000}" name="Столбец224" dataDxfId="68" totalsRowDxfId="67"/>
    <tableColumn id="238" xr3:uid="{00000000-0010-0000-0000-0000EE000000}" name="Столбец225" dataDxfId="66" totalsRowDxfId="65"/>
    <tableColumn id="239" xr3:uid="{00000000-0010-0000-0000-0000EF000000}" name="Столбец226" dataDxfId="64" totalsRowDxfId="63"/>
    <tableColumn id="240" xr3:uid="{00000000-0010-0000-0000-0000F0000000}" name="Столбец227" dataDxfId="62" totalsRowDxfId="61"/>
    <tableColumn id="241" xr3:uid="{00000000-0010-0000-0000-0000F1000000}" name="Столбец228" dataDxfId="60" totalsRowDxfId="59"/>
    <tableColumn id="242" xr3:uid="{00000000-0010-0000-0000-0000F2000000}" name="Столбец229" dataDxfId="58" totalsRowDxfId="57"/>
    <tableColumn id="243" xr3:uid="{00000000-0010-0000-0000-0000F3000000}" name="Столбец230" dataDxfId="56" totalsRowDxfId="55"/>
    <tableColumn id="244" xr3:uid="{00000000-0010-0000-0000-0000F4000000}" name="Столбец231" dataDxfId="54" totalsRowDxfId="53"/>
    <tableColumn id="245" xr3:uid="{00000000-0010-0000-0000-0000F5000000}" name="Столбец232" dataDxfId="52" totalsRowDxfId="51"/>
    <tableColumn id="246" xr3:uid="{00000000-0010-0000-0000-0000F6000000}" name="Столбец233" dataDxfId="50" totalsRowDxfId="49"/>
    <tableColumn id="247" xr3:uid="{00000000-0010-0000-0000-0000F7000000}" name="Столбец234" dataDxfId="48" totalsRowDxfId="47"/>
    <tableColumn id="248" xr3:uid="{00000000-0010-0000-0000-0000F8000000}" name="Столбец235" dataDxfId="46" totalsRowDxfId="45"/>
    <tableColumn id="249" xr3:uid="{00000000-0010-0000-0000-0000F9000000}" name="Столбец236" dataDxfId="44" totalsRowDxfId="43"/>
    <tableColumn id="250" xr3:uid="{00000000-0010-0000-0000-0000FA000000}" name="Столбец237" dataDxfId="42" totalsRowDxfId="41"/>
    <tableColumn id="251" xr3:uid="{00000000-0010-0000-0000-0000FB000000}" name="Столбец238" dataDxfId="40" totalsRowDxfId="39"/>
    <tableColumn id="252" xr3:uid="{00000000-0010-0000-0000-0000FC000000}" name="Столбец239" dataDxfId="38" totalsRowDxfId="37"/>
    <tableColumn id="253" xr3:uid="{00000000-0010-0000-0000-0000FD000000}" name="Столбец240" dataDxfId="36" totalsRowDxfId="35"/>
    <tableColumn id="254" xr3:uid="{00000000-0010-0000-0000-0000FE000000}" name="Столбец241" dataDxfId="34" totalsRowDxfId="33"/>
    <tableColumn id="255" xr3:uid="{00000000-0010-0000-0000-0000FF000000}" name="Столбец242" dataDxfId="32" totalsRowDxfId="31"/>
    <tableColumn id="256" xr3:uid="{00000000-0010-0000-0000-000000010000}" name="Столбец243" dataDxfId="30" totalsRowDxfId="29"/>
    <tableColumn id="257" xr3:uid="{00000000-0010-0000-0000-000001010000}" name="Столбец244" dataDxfId="28" totalsRowDxfId="27"/>
    <tableColumn id="258" xr3:uid="{00000000-0010-0000-0000-000002010000}" name="Столбец245" dataDxfId="26" totalsRowDxfId="25"/>
    <tableColumn id="259" xr3:uid="{00000000-0010-0000-0000-000003010000}" name="Столбец246" dataDxfId="24" totalsRowDxfId="23"/>
  </tableColumns>
  <tableStyleInfo name="TableStyleLight9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Таблица4342" displayName="Таблица4342" ref="A4:L378" totalsRowShown="0" headerRowDxfId="22" headerRowBorderDxfId="21" tableBorderDxfId="20">
  <tableColumns count="12">
    <tableColumn id="1" xr3:uid="{00000000-0010-0000-0100-000001000000}" name="Столбец1"/>
    <tableColumn id="2" xr3:uid="{00000000-0010-0000-0100-000002000000}" name="Тип" dataDxfId="19" totalsRowDxfId="18"/>
    <tableColumn id="3" xr3:uid="{00000000-0010-0000-0100-000003000000}" name="Назва" dataDxfId="17"/>
    <tableColumn id="4" xr3:uid="{00000000-0010-0000-0100-000004000000}" name="Артикул" dataDxfId="16" totalsRowDxfId="15"/>
    <tableColumn id="5" xr3:uid="{00000000-0010-0000-0100-000005000000}" name="Опис" dataDxfId="14" totalsRowDxfId="13"/>
    <tableColumn id="6" xr3:uid="{00000000-0010-0000-0100-000006000000}" name="Од. вим." dataDxfId="12" totalsRowDxfId="11"/>
    <tableColumn id="7" xr3:uid="{00000000-0010-0000-0100-000007000000}" name="Упаковка" dataDxfId="10" totalsRowDxfId="9"/>
    <tableColumn id="8" xr3:uid="{00000000-0010-0000-0100-000008000000}" name="Ціна_x000a_ грн., _x000a_з ПДВ" dataDxfId="8" totalsRowDxfId="7"/>
    <tableColumn id="9" xr3:uid="{00000000-0010-0000-0100-000009000000}" name="Ціна _x000a_грн., з ПДВ зі знижкою_x000a_  " dataDxfId="6" totalsRowDxfId="5"/>
    <tableColumn id="10" xr3:uid="{00000000-0010-0000-0100-00000A000000}" name="Замовлення" dataDxfId="4" totalsRowDxfId="3"/>
    <tableColumn id="11" xr3:uid="{00000000-0010-0000-0100-00000B000000}" name="Вартість замовлення" dataDxfId="2" totalsRowDxfId="1">
      <calculatedColumnFormula>I5*J5</calculatedColumnFormula>
    </tableColumn>
    <tableColumn id="12" xr3:uid="{00000000-0010-0000-0100-00000C000000}" name="Столбец2" dataDxfId="0"/>
  </tableColumns>
  <tableStyleInfo name="TableStyleLight9" showFirstColumn="0" showLastColumn="0" showRowStripes="0" showColumnStripes="0"/>
</table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ank.gov.ua/ua/markets/currency-marke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orksheet____1">
    <tabColor rgb="FF0066A2"/>
    <pageSetUpPr fitToPage="1"/>
  </sheetPr>
  <dimension ref="A1:IT357"/>
  <sheetViews>
    <sheetView showGridLines="0" tabSelected="1" zoomScaleNormal="100" zoomScaleSheetLayoutView="85" workbookViewId="0">
      <pane ySplit="4" topLeftCell="A5" activePane="bottomLeft" state="frozen"/>
      <selection pane="bottomLeft" activeCell="A4" sqref="A4"/>
    </sheetView>
  </sheetViews>
  <sheetFormatPr defaultRowHeight="12.75" x14ac:dyDescent="0.2"/>
  <cols>
    <col min="1" max="1" width="20.140625" style="385" customWidth="1"/>
    <col min="2" max="2" width="11.140625" style="385" customWidth="1"/>
    <col min="3" max="3" width="9.140625" style="385" customWidth="1"/>
    <col min="4" max="4" width="31.28515625" style="385" customWidth="1"/>
    <col min="5" max="5" width="8.42578125" style="385" customWidth="1"/>
    <col min="6" max="6" width="36.42578125" style="385" customWidth="1"/>
    <col min="7" max="7" width="6.28515625" style="385" customWidth="1"/>
    <col min="8" max="9" width="8.85546875" style="385" customWidth="1"/>
    <col min="10" max="10" width="9.85546875" style="385" customWidth="1"/>
    <col min="11" max="11" width="11.5703125" style="389" customWidth="1"/>
    <col min="12" max="12" width="0.7109375" style="385" hidden="1" customWidth="1"/>
    <col min="13" max="13" width="13.85546875" style="385" customWidth="1"/>
    <col min="14" max="14" width="15.7109375" style="840" customWidth="1"/>
    <col min="15" max="16384" width="9.140625" style="385"/>
  </cols>
  <sheetData>
    <row r="1" spans="1:254" ht="25.5" customHeight="1" x14ac:dyDescent="0.3">
      <c r="A1" s="1164"/>
      <c r="B1" s="1164"/>
      <c r="C1" s="1165"/>
      <c r="D1" s="1165"/>
      <c r="E1" s="544"/>
      <c r="F1" s="1167" t="s">
        <v>171</v>
      </c>
      <c r="G1" s="740" t="s">
        <v>1991</v>
      </c>
      <c r="H1" s="740"/>
      <c r="I1" s="546"/>
      <c r="J1" s="546"/>
      <c r="K1" s="738"/>
      <c r="L1" s="546"/>
      <c r="M1" s="546"/>
      <c r="N1" s="879"/>
    </row>
    <row r="2" spans="1:254" ht="12.75" customHeight="1" x14ac:dyDescent="0.35">
      <c r="A2" s="1165"/>
      <c r="B2" s="1165"/>
      <c r="C2" s="1165"/>
      <c r="D2" s="1165"/>
      <c r="E2" s="556"/>
      <c r="F2" s="1167"/>
      <c r="G2" s="735" t="s">
        <v>981</v>
      </c>
      <c r="H2" s="735"/>
      <c r="I2" s="591"/>
      <c r="J2" s="739"/>
      <c r="K2" s="738"/>
      <c r="L2" s="546"/>
      <c r="M2" s="546"/>
      <c r="N2" s="879"/>
    </row>
    <row r="3" spans="1:254" ht="35.25" customHeight="1" thickBot="1" x14ac:dyDescent="0.4">
      <c r="A3" s="1166"/>
      <c r="B3" s="1166"/>
      <c r="C3" s="1166"/>
      <c r="D3" s="1166"/>
      <c r="E3" s="560"/>
      <c r="F3" s="1168"/>
      <c r="G3" s="736" t="s">
        <v>982</v>
      </c>
      <c r="H3" s="736"/>
      <c r="I3" s="736"/>
      <c r="J3" s="550">
        <v>0</v>
      </c>
      <c r="K3" s="737" t="s">
        <v>1643</v>
      </c>
      <c r="L3" s="686"/>
      <c r="M3" s="874">
        <v>52</v>
      </c>
      <c r="N3" s="879"/>
    </row>
    <row r="4" spans="1:254" s="386" customFormat="1" ht="45.75" customHeight="1" x14ac:dyDescent="0.25">
      <c r="A4" s="731" t="s">
        <v>1</v>
      </c>
      <c r="B4" s="731" t="s">
        <v>270</v>
      </c>
      <c r="C4" s="732" t="s">
        <v>272</v>
      </c>
      <c r="D4" s="731" t="s">
        <v>3</v>
      </c>
      <c r="E4" s="732" t="s">
        <v>4</v>
      </c>
      <c r="F4" s="731" t="s">
        <v>5</v>
      </c>
      <c r="G4" s="733" t="s">
        <v>108</v>
      </c>
      <c r="H4" s="733" t="s">
        <v>1673</v>
      </c>
      <c r="I4" s="733" t="s">
        <v>1792</v>
      </c>
      <c r="J4" s="733" t="s">
        <v>1661</v>
      </c>
      <c r="K4" s="733" t="s">
        <v>115</v>
      </c>
      <c r="L4" s="562"/>
      <c r="M4" s="734" t="s">
        <v>1132</v>
      </c>
      <c r="N4" s="879"/>
    </row>
    <row r="5" spans="1:254" ht="18" customHeight="1" x14ac:dyDescent="0.3">
      <c r="A5" s="821" t="s">
        <v>531</v>
      </c>
      <c r="B5" s="563"/>
      <c r="C5" s="564"/>
      <c r="D5" s="565"/>
      <c r="E5" s="564"/>
      <c r="F5" s="564"/>
      <c r="G5" s="566"/>
      <c r="H5" s="566"/>
      <c r="I5" s="564"/>
      <c r="J5" s="564"/>
      <c r="K5" s="567"/>
      <c r="L5" s="561"/>
      <c r="M5" s="561"/>
    </row>
    <row r="6" spans="1:254" ht="27" customHeight="1" x14ac:dyDescent="0.3">
      <c r="A6" s="568"/>
      <c r="B6" s="592" t="s">
        <v>978</v>
      </c>
      <c r="C6" s="593" t="s">
        <v>273</v>
      </c>
      <c r="D6" s="831" t="s">
        <v>10</v>
      </c>
      <c r="E6" s="594" t="s">
        <v>11</v>
      </c>
      <c r="F6" s="595" t="s">
        <v>12</v>
      </c>
      <c r="G6" s="596" t="s">
        <v>13</v>
      </c>
      <c r="H6" s="850">
        <f>I6/120*100</f>
        <v>14.458333333333334</v>
      </c>
      <c r="I6" s="1121">
        <v>17.350000000000001</v>
      </c>
      <c r="J6" s="597">
        <f t="shared" ref="J6:J58" si="0">ROUND(I6*(100-$J$3)/100, 2)</f>
        <v>17.350000000000001</v>
      </c>
      <c r="K6" s="804"/>
      <c r="L6" s="546"/>
      <c r="M6" s="598">
        <v>3925</v>
      </c>
    </row>
    <row r="7" spans="1:254" s="387" customFormat="1" ht="24.95" customHeight="1" x14ac:dyDescent="0.3">
      <c r="A7" s="568"/>
      <c r="B7" s="1173" t="s">
        <v>977</v>
      </c>
      <c r="C7" s="599" t="s">
        <v>973</v>
      </c>
      <c r="D7" s="828" t="s">
        <v>16</v>
      </c>
      <c r="E7" s="600" t="s">
        <v>17</v>
      </c>
      <c r="F7" s="1156" t="s">
        <v>939</v>
      </c>
      <c r="G7" s="601" t="s">
        <v>13</v>
      </c>
      <c r="H7" s="851">
        <f t="shared" ref="H7:H64" si="1">I7/120*100</f>
        <v>14.458333333333334</v>
      </c>
      <c r="I7" s="1122">
        <v>17.350000000000001</v>
      </c>
      <c r="J7" s="602">
        <f t="shared" si="0"/>
        <v>17.350000000000001</v>
      </c>
      <c r="K7" s="802"/>
      <c r="L7" s="603"/>
      <c r="M7" s="604">
        <v>3925</v>
      </c>
      <c r="N7" s="840"/>
      <c r="O7" s="385"/>
      <c r="P7" s="385"/>
      <c r="Q7" s="385"/>
      <c r="R7" s="385"/>
      <c r="S7" s="385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5"/>
      <c r="AS7" s="385"/>
      <c r="AT7" s="385"/>
      <c r="AU7" s="385"/>
      <c r="AV7" s="385"/>
      <c r="AW7" s="385"/>
      <c r="AX7" s="385"/>
      <c r="AY7" s="385"/>
      <c r="AZ7" s="385"/>
      <c r="BA7" s="385"/>
      <c r="BB7" s="385"/>
      <c r="BC7" s="385"/>
      <c r="BD7" s="385"/>
      <c r="BE7" s="385"/>
      <c r="BF7" s="385"/>
      <c r="BG7" s="385"/>
      <c r="BH7" s="385"/>
      <c r="BI7" s="385"/>
      <c r="BJ7" s="385"/>
      <c r="BK7" s="385"/>
      <c r="BL7" s="385"/>
      <c r="BM7" s="385"/>
      <c r="BN7" s="385"/>
      <c r="BO7" s="385"/>
      <c r="BP7" s="385"/>
      <c r="BQ7" s="385"/>
      <c r="BR7" s="385"/>
      <c r="BS7" s="385"/>
      <c r="BT7" s="385"/>
      <c r="BU7" s="385"/>
      <c r="BV7" s="385"/>
      <c r="BW7" s="385"/>
      <c r="BX7" s="385"/>
      <c r="BY7" s="385"/>
      <c r="BZ7" s="385"/>
      <c r="CA7" s="385"/>
      <c r="CB7" s="385"/>
      <c r="CC7" s="385"/>
      <c r="CD7" s="385"/>
      <c r="CE7" s="385"/>
      <c r="CF7" s="385"/>
      <c r="CG7" s="385"/>
      <c r="CH7" s="385"/>
      <c r="CI7" s="385"/>
      <c r="CJ7" s="385"/>
      <c r="CK7" s="385"/>
      <c r="CL7" s="385"/>
      <c r="CM7" s="385"/>
      <c r="CN7" s="385"/>
      <c r="CO7" s="385"/>
      <c r="CP7" s="385"/>
      <c r="CQ7" s="385"/>
      <c r="CR7" s="385"/>
      <c r="CS7" s="385"/>
      <c r="CT7" s="385"/>
      <c r="CU7" s="385"/>
      <c r="CV7" s="385"/>
      <c r="CW7" s="385"/>
      <c r="CX7" s="385"/>
      <c r="CY7" s="385"/>
      <c r="CZ7" s="385"/>
      <c r="DA7" s="385"/>
      <c r="DB7" s="385"/>
      <c r="DC7" s="385"/>
      <c r="DD7" s="385"/>
      <c r="DE7" s="385"/>
      <c r="DF7" s="385"/>
      <c r="DG7" s="385"/>
      <c r="DH7" s="385"/>
      <c r="DI7" s="385"/>
      <c r="DJ7" s="385"/>
      <c r="DK7" s="385"/>
      <c r="DL7" s="385"/>
      <c r="DM7" s="385"/>
      <c r="DN7" s="385"/>
      <c r="DO7" s="385"/>
      <c r="DP7" s="385"/>
      <c r="DQ7" s="385"/>
      <c r="DR7" s="385"/>
      <c r="DS7" s="385"/>
      <c r="DT7" s="385"/>
      <c r="DU7" s="385"/>
      <c r="DV7" s="385"/>
      <c r="DW7" s="385"/>
      <c r="DX7" s="385"/>
      <c r="DY7" s="385"/>
      <c r="DZ7" s="385"/>
      <c r="EA7" s="385"/>
      <c r="EB7" s="385"/>
      <c r="EC7" s="385"/>
      <c r="ED7" s="385"/>
      <c r="EE7" s="385"/>
      <c r="EF7" s="385"/>
      <c r="EG7" s="385"/>
      <c r="EH7" s="385"/>
      <c r="EI7" s="385"/>
      <c r="EJ7" s="385"/>
      <c r="EK7" s="385"/>
      <c r="EL7" s="385"/>
      <c r="EM7" s="385"/>
      <c r="EN7" s="385"/>
      <c r="EO7" s="385"/>
      <c r="EP7" s="385"/>
      <c r="EQ7" s="385"/>
      <c r="ER7" s="385"/>
      <c r="ES7" s="385"/>
      <c r="ET7" s="385"/>
      <c r="EU7" s="385"/>
      <c r="EV7" s="385"/>
      <c r="EW7" s="385"/>
      <c r="EX7" s="385"/>
      <c r="EY7" s="385"/>
      <c r="EZ7" s="385"/>
      <c r="FA7" s="385"/>
      <c r="FB7" s="385"/>
      <c r="FC7" s="385"/>
      <c r="FD7" s="385"/>
      <c r="FE7" s="385"/>
      <c r="FF7" s="385"/>
      <c r="FG7" s="385"/>
      <c r="FH7" s="385"/>
      <c r="FI7" s="385"/>
      <c r="FJ7" s="385"/>
      <c r="FK7" s="385"/>
      <c r="FL7" s="385"/>
      <c r="FM7" s="385"/>
      <c r="FN7" s="385"/>
      <c r="FO7" s="385"/>
      <c r="FP7" s="385"/>
      <c r="FQ7" s="385"/>
      <c r="FR7" s="385"/>
      <c r="FS7" s="385"/>
      <c r="FT7" s="385"/>
      <c r="FU7" s="385"/>
      <c r="FV7" s="385"/>
      <c r="FW7" s="385"/>
      <c r="FX7" s="385"/>
      <c r="FY7" s="385"/>
      <c r="FZ7" s="385"/>
      <c r="GA7" s="385"/>
      <c r="GB7" s="385"/>
      <c r="GC7" s="385"/>
      <c r="GD7" s="385"/>
      <c r="GE7" s="385"/>
      <c r="GF7" s="385"/>
      <c r="GG7" s="385"/>
      <c r="GH7" s="385"/>
      <c r="GI7" s="385"/>
      <c r="GJ7" s="385"/>
      <c r="GK7" s="385"/>
      <c r="GL7" s="385"/>
      <c r="GM7" s="385"/>
      <c r="GN7" s="385"/>
      <c r="GO7" s="385"/>
      <c r="GP7" s="385"/>
      <c r="GQ7" s="385"/>
      <c r="GR7" s="385"/>
      <c r="GS7" s="385"/>
      <c r="GT7" s="385"/>
      <c r="GU7" s="385"/>
      <c r="GV7" s="385"/>
      <c r="GW7" s="385"/>
      <c r="GX7" s="385"/>
      <c r="GY7" s="385"/>
      <c r="GZ7" s="385"/>
      <c r="HA7" s="385"/>
      <c r="HB7" s="385"/>
      <c r="HC7" s="385"/>
      <c r="HD7" s="385"/>
      <c r="HE7" s="385"/>
      <c r="HF7" s="385"/>
      <c r="HG7" s="385"/>
      <c r="HH7" s="385"/>
      <c r="HI7" s="385"/>
      <c r="HJ7" s="385"/>
      <c r="HK7" s="385"/>
      <c r="HL7" s="385"/>
      <c r="HM7" s="385"/>
      <c r="HN7" s="385"/>
      <c r="HO7" s="385"/>
      <c r="HP7" s="385"/>
      <c r="HQ7" s="385"/>
      <c r="HR7" s="385"/>
      <c r="HS7" s="385"/>
      <c r="HT7" s="385"/>
      <c r="HU7" s="385"/>
      <c r="HV7" s="385"/>
      <c r="HW7" s="385"/>
      <c r="HX7" s="385"/>
      <c r="HY7" s="385"/>
      <c r="HZ7" s="385"/>
      <c r="IA7" s="385"/>
      <c r="IB7" s="385"/>
      <c r="IC7" s="385"/>
      <c r="ID7" s="385"/>
      <c r="IE7" s="385"/>
      <c r="IF7" s="385"/>
      <c r="IG7" s="385"/>
      <c r="IH7" s="385"/>
      <c r="II7" s="385"/>
      <c r="IJ7" s="385"/>
      <c r="IK7" s="385"/>
      <c r="IL7" s="385"/>
      <c r="IM7" s="385"/>
      <c r="IN7" s="385"/>
      <c r="IO7" s="385"/>
      <c r="IP7" s="385"/>
      <c r="IQ7" s="385"/>
      <c r="IR7" s="385"/>
      <c r="IS7" s="385"/>
      <c r="IT7" s="385"/>
    </row>
    <row r="8" spans="1:254" ht="24.95" customHeight="1" x14ac:dyDescent="0.3">
      <c r="A8" s="568"/>
      <c r="B8" s="1173"/>
      <c r="C8" s="605" t="s">
        <v>974</v>
      </c>
      <c r="D8" s="829" t="s">
        <v>123</v>
      </c>
      <c r="E8" s="606" t="s">
        <v>20</v>
      </c>
      <c r="F8" s="1156"/>
      <c r="G8" s="607" t="s">
        <v>13</v>
      </c>
      <c r="H8" s="851">
        <f t="shared" si="1"/>
        <v>14.458333333333334</v>
      </c>
      <c r="I8" s="845">
        <v>17.350000000000001</v>
      </c>
      <c r="J8" s="608">
        <f t="shared" si="0"/>
        <v>17.350000000000001</v>
      </c>
      <c r="K8" s="803"/>
      <c r="L8" s="603"/>
      <c r="M8" s="604">
        <v>3925</v>
      </c>
    </row>
    <row r="9" spans="1:254" ht="24.95" customHeight="1" x14ac:dyDescent="0.3">
      <c r="A9" s="568"/>
      <c r="B9" s="1173"/>
      <c r="C9" s="605" t="s">
        <v>975</v>
      </c>
      <c r="D9" s="829" t="s">
        <v>124</v>
      </c>
      <c r="E9" s="606" t="s">
        <v>23</v>
      </c>
      <c r="F9" s="1156"/>
      <c r="G9" s="607" t="s">
        <v>13</v>
      </c>
      <c r="H9" s="851">
        <f t="shared" si="1"/>
        <v>14.458333333333334</v>
      </c>
      <c r="I9" s="845">
        <v>17.350000000000001</v>
      </c>
      <c r="J9" s="608">
        <f t="shared" si="0"/>
        <v>17.350000000000001</v>
      </c>
      <c r="K9" s="803"/>
      <c r="L9" s="603"/>
      <c r="M9" s="604">
        <v>3925</v>
      </c>
    </row>
    <row r="10" spans="1:254" ht="24.95" customHeight="1" x14ac:dyDescent="0.3">
      <c r="A10" s="568"/>
      <c r="B10" s="1173"/>
      <c r="C10" s="605" t="s">
        <v>976</v>
      </c>
      <c r="D10" s="829" t="s">
        <v>125</v>
      </c>
      <c r="E10" s="606" t="s">
        <v>26</v>
      </c>
      <c r="F10" s="1156"/>
      <c r="G10" s="607" t="s">
        <v>13</v>
      </c>
      <c r="H10" s="851">
        <f t="shared" si="1"/>
        <v>14.458333333333334</v>
      </c>
      <c r="I10" s="845">
        <v>17.350000000000001</v>
      </c>
      <c r="J10" s="608">
        <f t="shared" si="0"/>
        <v>17.350000000000001</v>
      </c>
      <c r="K10" s="803"/>
      <c r="L10" s="603"/>
      <c r="M10" s="604">
        <v>3925</v>
      </c>
    </row>
    <row r="11" spans="1:254" ht="25.5" customHeight="1" x14ac:dyDescent="0.3">
      <c r="A11" s="568"/>
      <c r="B11" s="1174"/>
      <c r="C11" s="609" t="s">
        <v>1579</v>
      </c>
      <c r="D11" s="830" t="s">
        <v>1665</v>
      </c>
      <c r="E11" s="610" t="str">
        <f>'Прайс повний'!D13</f>
        <v>01 060</v>
      </c>
      <c r="F11" s="1148"/>
      <c r="G11" s="611" t="s">
        <v>13</v>
      </c>
      <c r="H11" s="852">
        <f t="shared" si="1"/>
        <v>14.458333333333334</v>
      </c>
      <c r="I11" s="846">
        <v>17.350000000000001</v>
      </c>
      <c r="J11" s="612">
        <f t="shared" si="0"/>
        <v>17.350000000000001</v>
      </c>
      <c r="K11" s="805"/>
      <c r="L11" s="613"/>
      <c r="M11" s="614">
        <v>3925</v>
      </c>
    </row>
    <row r="12" spans="1:254" ht="96" customHeight="1" x14ac:dyDescent="0.3">
      <c r="A12" s="568"/>
      <c r="B12" s="615" t="s">
        <v>1291</v>
      </c>
      <c r="C12" s="616" t="s">
        <v>237</v>
      </c>
      <c r="D12" s="827" t="s">
        <v>1289</v>
      </c>
      <c r="E12" s="617" t="str">
        <f>'Прайс повний'!D14</f>
        <v>01 001</v>
      </c>
      <c r="F12" s="617" t="s">
        <v>1293</v>
      </c>
      <c r="G12" s="618" t="s">
        <v>13</v>
      </c>
      <c r="H12" s="853">
        <f t="shared" si="1"/>
        <v>29.175000000000001</v>
      </c>
      <c r="I12" s="847">
        <v>35.01</v>
      </c>
      <c r="J12" s="619">
        <f t="shared" si="0"/>
        <v>35.01</v>
      </c>
      <c r="K12" s="806"/>
      <c r="L12" s="620"/>
      <c r="M12" s="621">
        <v>8302</v>
      </c>
    </row>
    <row r="13" spans="1:254" ht="102.75" customHeight="1" x14ac:dyDescent="0.3">
      <c r="A13" s="568"/>
      <c r="B13" s="622" t="s">
        <v>1254</v>
      </c>
      <c r="C13" s="609" t="s">
        <v>1255</v>
      </c>
      <c r="D13" s="830" t="s">
        <v>1256</v>
      </c>
      <c r="E13" s="610" t="str">
        <f>'Прайс повний'!D15</f>
        <v>01 070</v>
      </c>
      <c r="F13" s="623" t="s">
        <v>1346</v>
      </c>
      <c r="G13" s="611" t="s">
        <v>13</v>
      </c>
      <c r="H13" s="854">
        <f t="shared" si="1"/>
        <v>37.924999999999997</v>
      </c>
      <c r="I13" s="846">
        <v>45.51</v>
      </c>
      <c r="J13" s="612">
        <f t="shared" si="0"/>
        <v>45.51</v>
      </c>
      <c r="K13" s="805"/>
      <c r="L13" s="613"/>
      <c r="M13" s="614">
        <v>8302</v>
      </c>
      <c r="N13" s="1106"/>
    </row>
    <row r="14" spans="1:254" ht="102.75" customHeight="1" x14ac:dyDescent="0.3">
      <c r="A14" s="568"/>
      <c r="B14" s="615" t="s">
        <v>1339</v>
      </c>
      <c r="C14" s="616" t="s">
        <v>1298</v>
      </c>
      <c r="D14" s="827" t="s">
        <v>1528</v>
      </c>
      <c r="E14" s="617" t="str">
        <f>'Прайс повний'!D16</f>
        <v>01 080</v>
      </c>
      <c r="F14" s="617" t="s">
        <v>1340</v>
      </c>
      <c r="G14" s="618" t="s">
        <v>13</v>
      </c>
      <c r="H14" s="850">
        <f t="shared" si="1"/>
        <v>50.116666666666667</v>
      </c>
      <c r="I14" s="847">
        <v>60.14</v>
      </c>
      <c r="J14" s="619">
        <f t="shared" si="0"/>
        <v>60.14</v>
      </c>
      <c r="K14" s="806"/>
      <c r="L14" s="620"/>
      <c r="M14" s="621">
        <v>8302</v>
      </c>
      <c r="N14" s="1106"/>
    </row>
    <row r="15" spans="1:254" ht="63.75" customHeight="1" x14ac:dyDescent="0.3">
      <c r="A15" s="568"/>
      <c r="B15" s="624" t="str">
        <f>'Прайс повний'!A17</f>
        <v>02/8.3 OC</v>
      </c>
      <c r="C15" s="625" t="str">
        <f>'Прайс повний'!B17</f>
        <v>OC</v>
      </c>
      <c r="D15" s="627" t="str">
        <f>'Прайс повний'!C17</f>
        <v>Тримач дроту металевий</v>
      </c>
      <c r="E15" s="626" t="str">
        <f>'Прайс повний'!D17</f>
        <v>02 001</v>
      </c>
      <c r="F15" s="627" t="str">
        <f>'Прайс повний'!E17</f>
        <v>Сталь, гальванічно оцинкована, товщина 2.5 мм</v>
      </c>
      <c r="G15" s="628" t="str">
        <f>'Прайс повний'!F17</f>
        <v>шт.</v>
      </c>
      <c r="H15" s="854">
        <f t="shared" si="1"/>
        <v>47.174999999999997</v>
      </c>
      <c r="I15" s="1123">
        <v>56.61</v>
      </c>
      <c r="J15" s="629">
        <f>'Прайс повний'!I17</f>
        <v>56.61</v>
      </c>
      <c r="K15" s="807"/>
      <c r="L15" s="630"/>
      <c r="M15" s="631">
        <v>8302</v>
      </c>
      <c r="N15" s="1106"/>
    </row>
    <row r="16" spans="1:254" ht="69.75" customHeight="1" x14ac:dyDescent="0.3">
      <c r="A16" s="568"/>
      <c r="B16" s="632" t="str">
        <f>'Прайс повний'!A18</f>
        <v>02/8.3 Cu</v>
      </c>
      <c r="C16" s="633" t="str">
        <f>'Прайс повний'!B18</f>
        <v>Cu</v>
      </c>
      <c r="D16" s="635" t="str">
        <f>'Прайс повний'!C18</f>
        <v>Тримач дроту металевий (мідь)</v>
      </c>
      <c r="E16" s="634" t="str">
        <f>'Прайс повний'!D18</f>
        <v>02 011</v>
      </c>
      <c r="F16" s="635" t="str">
        <f>'Прайс повний'!E18</f>
        <v>Мідь, товщина 2,5мм</v>
      </c>
      <c r="G16" s="636" t="str">
        <f>'Прайс повний'!F18</f>
        <v>шт.</v>
      </c>
      <c r="H16" s="850">
        <f t="shared" si="1"/>
        <v>165.6</v>
      </c>
      <c r="I16" s="1124">
        <v>198.72</v>
      </c>
      <c r="J16" s="637">
        <f>'Прайс повний'!I18</f>
        <v>198.72</v>
      </c>
      <c r="K16" s="808"/>
      <c r="L16" s="638"/>
      <c r="M16" s="639">
        <v>7419</v>
      </c>
      <c r="N16" s="1106"/>
    </row>
    <row r="17" spans="1:14" ht="69.75" customHeight="1" x14ac:dyDescent="0.3">
      <c r="A17" s="568"/>
      <c r="B17" s="640" t="str">
        <f>'Прайс повний'!A19</f>
        <v>02/16.3 OC</v>
      </c>
      <c r="C17" s="641" t="str">
        <f>'Прайс повний'!B19</f>
        <v>OC</v>
      </c>
      <c r="D17" s="643" t="str">
        <f>'Прайс повний'!C19</f>
        <v>Тримач блискавкоприймача</v>
      </c>
      <c r="E17" s="642" t="str">
        <f>'Прайс повний'!D19</f>
        <v>02 002</v>
      </c>
      <c r="F17" s="643" t="str">
        <f>'Прайс повний'!E19</f>
        <v>Сталь, гальванічно оцинкована, товщина 2.5 мм</v>
      </c>
      <c r="G17" s="644" t="str">
        <f>'Прайс повний'!F19</f>
        <v>шт.</v>
      </c>
      <c r="H17" s="854">
        <f t="shared" si="1"/>
        <v>51.166666666666657</v>
      </c>
      <c r="I17" s="1123">
        <v>61.4</v>
      </c>
      <c r="J17" s="629">
        <f>'Прайс повний'!I19</f>
        <v>61.4</v>
      </c>
      <c r="K17" s="807"/>
      <c r="L17" s="630"/>
      <c r="M17" s="631">
        <v>8302</v>
      </c>
      <c r="N17" s="1106"/>
    </row>
    <row r="18" spans="1:14" ht="68.25" customHeight="1" x14ac:dyDescent="0.3">
      <c r="A18" s="568"/>
      <c r="B18" s="645" t="str">
        <f>'Прайс повний'!A20</f>
        <v>02/0.2 OC</v>
      </c>
      <c r="C18" s="616" t="str">
        <f>'Прайс повний'!B20</f>
        <v>OC</v>
      </c>
      <c r="D18" s="827" t="str">
        <f>'Прайс повний'!C20</f>
        <v>Тримач смуги металевий</v>
      </c>
      <c r="E18" s="646" t="str">
        <f>'Прайс повний'!D20</f>
        <v>02 003</v>
      </c>
      <c r="F18" s="617" t="str">
        <f>'Прайс повний'!E20</f>
        <v>Сталь, гальванічно оцинкована, товщина 2.5 мм</v>
      </c>
      <c r="G18" s="618" t="str">
        <f>'Прайс повний'!F20</f>
        <v>шт.</v>
      </c>
      <c r="H18" s="850">
        <f t="shared" si="1"/>
        <v>36.491666666666667</v>
      </c>
      <c r="I18" s="847">
        <v>43.79</v>
      </c>
      <c r="J18" s="619">
        <f>'Прайс повний'!I20</f>
        <v>41.7</v>
      </c>
      <c r="K18" s="806"/>
      <c r="L18" s="620"/>
      <c r="M18" s="621">
        <v>8302</v>
      </c>
      <c r="N18" s="1106"/>
    </row>
    <row r="19" spans="1:14" ht="69.75" customHeight="1" x14ac:dyDescent="0.3">
      <c r="A19" s="568"/>
      <c r="B19" s="647" t="str">
        <f>'Прайс повний'!A21</f>
        <v>02/0.3 Cu</v>
      </c>
      <c r="C19" s="609" t="str">
        <f>'Прайс повний'!B21</f>
        <v>Cu</v>
      </c>
      <c r="D19" s="830" t="str">
        <f>'Прайс повний'!C21</f>
        <v>Тримач смуги металевий (мідь)</v>
      </c>
      <c r="E19" s="648" t="str">
        <f>'Прайс повний'!D21</f>
        <v>02 013</v>
      </c>
      <c r="F19" s="610" t="str">
        <f>'Прайс повний'!E21</f>
        <v>Мідь, товщина 2,5мм</v>
      </c>
      <c r="G19" s="611" t="str">
        <f>'Прайс повний'!F21</f>
        <v>шт.</v>
      </c>
      <c r="H19" s="854">
        <f t="shared" si="1"/>
        <v>152.52500000000001</v>
      </c>
      <c r="I19" s="846">
        <v>183.03</v>
      </c>
      <c r="J19" s="612">
        <f>'Прайс повний'!I21</f>
        <v>183.03</v>
      </c>
      <c r="K19" s="807"/>
      <c r="L19" s="630"/>
      <c r="M19" s="631">
        <v>7419</v>
      </c>
      <c r="N19" s="1106"/>
    </row>
    <row r="20" spans="1:14" ht="71.25" customHeight="1" x14ac:dyDescent="0.3">
      <c r="A20" s="568"/>
      <c r="B20" s="645" t="str">
        <f>'Прайс повний'!A22</f>
        <v>02/40.2 ОС</v>
      </c>
      <c r="C20" s="616" t="str">
        <f>'Прайс повний'!B22</f>
        <v>OC</v>
      </c>
      <c r="D20" s="827" t="str">
        <f>'Прайс повний'!C22</f>
        <v>Тримач смуги 40мм металевий</v>
      </c>
      <c r="E20" s="646" t="str">
        <f>'Прайс повний'!D22</f>
        <v>02 004</v>
      </c>
      <c r="F20" s="617" t="str">
        <f>'Прайс повний'!E22</f>
        <v>Сталь, гальванічно оцинкована, товщина 2.5 мм</v>
      </c>
      <c r="G20" s="618" t="str">
        <f>'Прайс повний'!F22</f>
        <v>шт.</v>
      </c>
      <c r="H20" s="850">
        <f t="shared" si="1"/>
        <v>43.44166666666667</v>
      </c>
      <c r="I20" s="847">
        <v>52.13</v>
      </c>
      <c r="J20" s="619">
        <f>'Прайс повний'!I22</f>
        <v>52.13</v>
      </c>
      <c r="K20" s="806"/>
      <c r="L20" s="620"/>
      <c r="M20" s="621">
        <v>8302</v>
      </c>
      <c r="N20" s="1106"/>
    </row>
    <row r="21" spans="1:14" ht="71.25" customHeight="1" x14ac:dyDescent="0.3">
      <c r="A21" s="568"/>
      <c r="B21" s="647" t="s">
        <v>1826</v>
      </c>
      <c r="C21" s="936" t="s">
        <v>225</v>
      </c>
      <c r="D21" s="923" t="s">
        <v>1827</v>
      </c>
      <c r="E21" s="648" t="s">
        <v>1828</v>
      </c>
      <c r="F21" s="923" t="s">
        <v>1829</v>
      </c>
      <c r="G21" s="611" t="s">
        <v>13</v>
      </c>
      <c r="H21" s="854">
        <f t="shared" si="1"/>
        <v>25.025000000000002</v>
      </c>
      <c r="I21" s="846">
        <v>30.03</v>
      </c>
      <c r="J21" s="612">
        <f>'Прайс повний'!I23</f>
        <v>30.03</v>
      </c>
      <c r="K21" s="805"/>
      <c r="L21" s="695"/>
      <c r="M21" s="614">
        <v>8302</v>
      </c>
      <c r="N21" s="880"/>
    </row>
    <row r="22" spans="1:14" ht="75" customHeight="1" x14ac:dyDescent="0.3">
      <c r="A22" s="568"/>
      <c r="B22" s="645" t="str">
        <f>'Прайс повний'!A24</f>
        <v>02/8.1 ОС</v>
      </c>
      <c r="C22" s="934" t="str">
        <f>'Прайс повний'!B24</f>
        <v>OC</v>
      </c>
      <c r="D22" s="916" t="str">
        <f>'Прайс повний'!C24</f>
        <v>Скоба тримача дроту</v>
      </c>
      <c r="E22" s="646" t="str">
        <f>'Прайс повний'!D24</f>
        <v>02 008</v>
      </c>
      <c r="F22" s="916" t="str">
        <f>'Прайс повний'!E24</f>
        <v>Для кріплення дроту до стіни</v>
      </c>
      <c r="G22" s="618" t="str">
        <f>'Прайс повний'!F24</f>
        <v>шт.</v>
      </c>
      <c r="H22" s="911">
        <f t="shared" si="1"/>
        <v>12.074999999999999</v>
      </c>
      <c r="I22" s="847">
        <v>14.49</v>
      </c>
      <c r="J22" s="637">
        <f>'Прайс повний'!I24</f>
        <v>14.49</v>
      </c>
      <c r="K22" s="806"/>
      <c r="L22" s="649"/>
      <c r="M22" s="639">
        <v>8302</v>
      </c>
      <c r="N22" s="1106"/>
    </row>
    <row r="23" spans="1:14" ht="74.25" customHeight="1" x14ac:dyDescent="0.3">
      <c r="A23" s="568"/>
      <c r="B23" s="647" t="str">
        <f>'Прайс повний'!A25</f>
        <v>02/16.1 ОС</v>
      </c>
      <c r="C23" s="936" t="str">
        <f>'Прайс повний'!B25</f>
        <v>OC</v>
      </c>
      <c r="D23" s="923" t="str">
        <f>'Прайс повний'!C25</f>
        <v>Скоба тримача блискавкоприймача</v>
      </c>
      <c r="E23" s="648" t="str">
        <f>'Прайс повний'!D25</f>
        <v>02 016</v>
      </c>
      <c r="F23" s="923" t="str">
        <f>'Прайс повний'!E25</f>
        <v>Для кріплення блискавкоприймача до стіни</v>
      </c>
      <c r="G23" s="644" t="str">
        <f>'Прайс повний'!F25</f>
        <v>шт.</v>
      </c>
      <c r="H23" s="854">
        <f t="shared" si="1"/>
        <v>12.65</v>
      </c>
      <c r="I23" s="846">
        <v>15.18</v>
      </c>
      <c r="J23" s="612">
        <f>'Прайс повний'!I25</f>
        <v>15.18</v>
      </c>
      <c r="K23" s="805"/>
      <c r="L23" s="603"/>
      <c r="M23" s="631">
        <v>8302</v>
      </c>
      <c r="N23" s="1106"/>
    </row>
    <row r="24" spans="1:14" ht="81" customHeight="1" x14ac:dyDescent="0.3">
      <c r="A24" s="568"/>
      <c r="B24" s="961" t="s">
        <v>1232</v>
      </c>
      <c r="C24" s="929" t="s">
        <v>224</v>
      </c>
      <c r="D24" s="924" t="s">
        <v>1237</v>
      </c>
      <c r="E24" s="702" t="s">
        <v>1234</v>
      </c>
      <c r="F24" s="924" t="s">
        <v>1252</v>
      </c>
      <c r="G24" s="653" t="str">
        <f>'Прайс повний'!F28</f>
        <v>шт.</v>
      </c>
      <c r="H24" s="909">
        <f t="shared" si="1"/>
        <v>86.325000000000003</v>
      </c>
      <c r="I24" s="885">
        <v>103.59</v>
      </c>
      <c r="J24" s="689">
        <f>'Прайс повний'!I26</f>
        <v>103.59</v>
      </c>
      <c r="K24" s="809"/>
      <c r="L24" s="649"/>
      <c r="M24" s="655">
        <v>8302</v>
      </c>
      <c r="N24" s="1106"/>
    </row>
    <row r="25" spans="1:14" ht="77.25" customHeight="1" x14ac:dyDescent="0.3">
      <c r="A25" s="568"/>
      <c r="B25" s="645" t="s">
        <v>1233</v>
      </c>
      <c r="C25" s="934" t="s">
        <v>224</v>
      </c>
      <c r="D25" s="916" t="s">
        <v>1236</v>
      </c>
      <c r="E25" s="646" t="s">
        <v>1235</v>
      </c>
      <c r="F25" s="916" t="s">
        <v>1251</v>
      </c>
      <c r="G25" s="618" t="str">
        <f>'Прайс повний'!F29</f>
        <v>шт.</v>
      </c>
      <c r="H25" s="910">
        <f t="shared" si="1"/>
        <v>88.875</v>
      </c>
      <c r="I25" s="847">
        <v>106.65</v>
      </c>
      <c r="J25" s="619">
        <f>'Прайс повний'!I27</f>
        <v>106.65</v>
      </c>
      <c r="K25" s="806"/>
      <c r="L25" s="620"/>
      <c r="M25" s="621">
        <v>8302</v>
      </c>
      <c r="N25" s="1106"/>
    </row>
    <row r="26" spans="1:14" ht="24.95" customHeight="1" x14ac:dyDescent="0.3">
      <c r="A26" s="568"/>
      <c r="B26" s="1170" t="s">
        <v>529</v>
      </c>
      <c r="C26" s="935" t="s">
        <v>229</v>
      </c>
      <c r="D26" s="918" t="s">
        <v>530</v>
      </c>
      <c r="E26" s="676" t="s">
        <v>542</v>
      </c>
      <c r="F26" s="918" t="s">
        <v>937</v>
      </c>
      <c r="G26" s="607" t="s">
        <v>13</v>
      </c>
      <c r="H26" s="855">
        <f t="shared" si="1"/>
        <v>25.341666666666669</v>
      </c>
      <c r="I26" s="845">
        <v>30.41</v>
      </c>
      <c r="J26" s="608">
        <f t="shared" si="0"/>
        <v>30.41</v>
      </c>
      <c r="K26" s="803"/>
      <c r="L26" s="603"/>
      <c r="M26" s="604">
        <v>8302</v>
      </c>
    </row>
    <row r="27" spans="1:14" ht="24.95" customHeight="1" x14ac:dyDescent="0.3">
      <c r="A27" s="568"/>
      <c r="B27" s="1170"/>
      <c r="C27" s="935" t="s">
        <v>962</v>
      </c>
      <c r="D27" s="918" t="s">
        <v>686</v>
      </c>
      <c r="E27" s="676" t="s">
        <v>683</v>
      </c>
      <c r="F27" s="1156" t="s">
        <v>944</v>
      </c>
      <c r="G27" s="607" t="s">
        <v>13</v>
      </c>
      <c r="H27" s="851">
        <f t="shared" si="1"/>
        <v>36.083333333333329</v>
      </c>
      <c r="I27" s="845">
        <v>43.3</v>
      </c>
      <c r="J27" s="608">
        <f t="shared" si="0"/>
        <v>43.3</v>
      </c>
      <c r="K27" s="803"/>
      <c r="L27" s="603"/>
      <c r="M27" s="604">
        <v>8302</v>
      </c>
    </row>
    <row r="28" spans="1:14" ht="24.95" customHeight="1" x14ac:dyDescent="0.3">
      <c r="A28" s="568"/>
      <c r="B28" s="1170"/>
      <c r="C28" s="935" t="s">
        <v>963</v>
      </c>
      <c r="D28" s="918" t="s">
        <v>687</v>
      </c>
      <c r="E28" s="676" t="s">
        <v>684</v>
      </c>
      <c r="F28" s="1156"/>
      <c r="G28" s="607" t="s">
        <v>13</v>
      </c>
      <c r="H28" s="851">
        <f t="shared" si="1"/>
        <v>36.083333333333329</v>
      </c>
      <c r="I28" s="845">
        <v>43.3</v>
      </c>
      <c r="J28" s="608">
        <f t="shared" si="0"/>
        <v>43.3</v>
      </c>
      <c r="K28" s="803"/>
      <c r="L28" s="603"/>
      <c r="M28" s="604">
        <v>8302</v>
      </c>
    </row>
    <row r="29" spans="1:14" ht="24.95" customHeight="1" x14ac:dyDescent="0.3">
      <c r="A29" s="568"/>
      <c r="B29" s="1170"/>
      <c r="C29" s="935" t="s">
        <v>964</v>
      </c>
      <c r="D29" s="918" t="s">
        <v>688</v>
      </c>
      <c r="E29" s="676" t="s">
        <v>685</v>
      </c>
      <c r="F29" s="1156"/>
      <c r="G29" s="607" t="s">
        <v>13</v>
      </c>
      <c r="H29" s="851">
        <f t="shared" si="1"/>
        <v>36.083333333333329</v>
      </c>
      <c r="I29" s="845">
        <v>43.3</v>
      </c>
      <c r="J29" s="608">
        <f t="shared" si="0"/>
        <v>43.3</v>
      </c>
      <c r="K29" s="803"/>
      <c r="L29" s="603"/>
      <c r="M29" s="604">
        <v>8302</v>
      </c>
    </row>
    <row r="30" spans="1:14" ht="24.95" customHeight="1" x14ac:dyDescent="0.3">
      <c r="A30" s="568"/>
      <c r="B30" s="936" t="str">
        <f>'Прайс повний'!A32</f>
        <v>07/CU</v>
      </c>
      <c r="C30" s="936" t="str">
        <f>'Прайс повний'!B32</f>
        <v>CU</v>
      </c>
      <c r="D30" s="923" t="str">
        <f>'Прайс повний'!C32</f>
        <v>Тримач універсальний мідний</v>
      </c>
      <c r="E30" s="923" t="str">
        <f>'Прайс повний'!D32</f>
        <v>07 100</v>
      </c>
      <c r="F30" s="923" t="s">
        <v>907</v>
      </c>
      <c r="G30" s="611" t="s">
        <v>13</v>
      </c>
      <c r="H30" s="852">
        <f t="shared" si="1"/>
        <v>148.36666666666667</v>
      </c>
      <c r="I30" s="889">
        <v>178.04</v>
      </c>
      <c r="J30" s="612">
        <f t="shared" si="0"/>
        <v>178.04</v>
      </c>
      <c r="K30" s="805"/>
      <c r="L30" s="603"/>
      <c r="M30" s="614">
        <v>8302</v>
      </c>
      <c r="N30" s="1107"/>
    </row>
    <row r="31" spans="1:14" ht="24.95" customHeight="1" x14ac:dyDescent="0.3">
      <c r="A31" s="568"/>
      <c r="B31" s="1171" t="s">
        <v>979</v>
      </c>
      <c r="C31" s="665" t="s">
        <v>229</v>
      </c>
      <c r="D31" s="919" t="s">
        <v>712</v>
      </c>
      <c r="E31" s="666" t="s">
        <v>662</v>
      </c>
      <c r="F31" s="919" t="s">
        <v>718</v>
      </c>
      <c r="G31" s="667" t="s">
        <v>13</v>
      </c>
      <c r="H31" s="908">
        <f t="shared" si="1"/>
        <v>35.949999999999996</v>
      </c>
      <c r="I31" s="886">
        <v>43.14</v>
      </c>
      <c r="J31" s="668">
        <f t="shared" si="0"/>
        <v>43.14</v>
      </c>
      <c r="K31" s="810"/>
      <c r="L31" s="649"/>
      <c r="M31" s="655">
        <v>8302</v>
      </c>
    </row>
    <row r="32" spans="1:14" ht="24.95" customHeight="1" x14ac:dyDescent="0.3">
      <c r="A32" s="568"/>
      <c r="B32" s="1171"/>
      <c r="C32" s="661" t="s">
        <v>962</v>
      </c>
      <c r="D32" s="920" t="s">
        <v>716</v>
      </c>
      <c r="E32" s="662" t="s">
        <v>713</v>
      </c>
      <c r="F32" s="1157" t="s">
        <v>943</v>
      </c>
      <c r="G32" s="664" t="s">
        <v>13</v>
      </c>
      <c r="H32" s="909">
        <f t="shared" si="1"/>
        <v>46.43333333333333</v>
      </c>
      <c r="I32" s="885">
        <v>55.72</v>
      </c>
      <c r="J32" s="654">
        <f t="shared" si="0"/>
        <v>55.72</v>
      </c>
      <c r="K32" s="809"/>
      <c r="L32" s="649"/>
      <c r="M32" s="655">
        <v>8302</v>
      </c>
    </row>
    <row r="33" spans="1:14" ht="24.95" customHeight="1" x14ac:dyDescent="0.3">
      <c r="A33" s="568"/>
      <c r="B33" s="1171"/>
      <c r="C33" s="661" t="s">
        <v>963</v>
      </c>
      <c r="D33" s="920" t="s">
        <v>717</v>
      </c>
      <c r="E33" s="662" t="s">
        <v>714</v>
      </c>
      <c r="F33" s="1157"/>
      <c r="G33" s="664" t="s">
        <v>13</v>
      </c>
      <c r="H33" s="909">
        <f t="shared" si="1"/>
        <v>46.43333333333333</v>
      </c>
      <c r="I33" s="885">
        <v>55.72</v>
      </c>
      <c r="J33" s="654">
        <f t="shared" si="0"/>
        <v>55.72</v>
      </c>
      <c r="K33" s="809"/>
      <c r="L33" s="649"/>
      <c r="M33" s="655">
        <v>8302</v>
      </c>
    </row>
    <row r="34" spans="1:14" ht="24.95" customHeight="1" x14ac:dyDescent="0.3">
      <c r="A34" s="568"/>
      <c r="B34" s="1172"/>
      <c r="C34" s="671" t="s">
        <v>964</v>
      </c>
      <c r="D34" s="921" t="s">
        <v>938</v>
      </c>
      <c r="E34" s="672" t="s">
        <v>715</v>
      </c>
      <c r="F34" s="1169"/>
      <c r="G34" s="663" t="s">
        <v>13</v>
      </c>
      <c r="H34" s="910">
        <f t="shared" si="1"/>
        <v>46.43333333333333</v>
      </c>
      <c r="I34" s="847">
        <v>55.72</v>
      </c>
      <c r="J34" s="619">
        <f t="shared" si="0"/>
        <v>55.72</v>
      </c>
      <c r="K34" s="806"/>
      <c r="L34" s="649"/>
      <c r="M34" s="621">
        <v>8302</v>
      </c>
    </row>
    <row r="35" spans="1:14" ht="79.5" customHeight="1" x14ac:dyDescent="0.3">
      <c r="A35" s="568"/>
      <c r="B35" s="948" t="s">
        <v>1261</v>
      </c>
      <c r="C35" s="930" t="s">
        <v>1262</v>
      </c>
      <c r="D35" s="925" t="s">
        <v>1263</v>
      </c>
      <c r="E35" s="606" t="s">
        <v>1791</v>
      </c>
      <c r="F35" s="925" t="s">
        <v>1265</v>
      </c>
      <c r="G35" s="660" t="s">
        <v>13</v>
      </c>
      <c r="H35" s="854">
        <f t="shared" si="1"/>
        <v>62.283333333333324</v>
      </c>
      <c r="I35" s="845">
        <v>74.739999999999995</v>
      </c>
      <c r="J35" s="612">
        <f t="shared" si="0"/>
        <v>74.739999999999995</v>
      </c>
      <c r="K35" s="803"/>
      <c r="L35" s="603"/>
      <c r="M35" s="631">
        <v>8302</v>
      </c>
      <c r="N35" s="1106"/>
    </row>
    <row r="36" spans="1:14" ht="24.95" customHeight="1" x14ac:dyDescent="0.3">
      <c r="A36" s="568"/>
      <c r="B36" s="927" t="str">
        <f>'Прайс повний'!A38</f>
        <v>01/8/10 PL</v>
      </c>
      <c r="C36" s="933" t="str">
        <f>'Прайс повний'!B38</f>
        <v>OC, PL</v>
      </c>
      <c r="D36" s="926" t="str">
        <f>'Прайс повний'!C38</f>
        <v>Тримач дроту з дюбелем 100</v>
      </c>
      <c r="E36" s="666" t="str">
        <f>'Прайс повний'!D38</f>
        <v>01 100</v>
      </c>
      <c r="F36" s="1149" t="s">
        <v>940</v>
      </c>
      <c r="G36" s="675" t="s">
        <v>13</v>
      </c>
      <c r="H36" s="908">
        <f t="shared" si="1"/>
        <v>25.25</v>
      </c>
      <c r="I36" s="886">
        <v>30.3</v>
      </c>
      <c r="J36" s="668">
        <f t="shared" si="0"/>
        <v>30.3</v>
      </c>
      <c r="K36" s="810"/>
      <c r="L36" s="649"/>
      <c r="M36" s="655">
        <v>8302</v>
      </c>
      <c r="N36" s="1106"/>
    </row>
    <row r="37" spans="1:14" ht="24.95" customHeight="1" x14ac:dyDescent="0.3">
      <c r="A37" s="568"/>
      <c r="B37" s="929" t="str">
        <f>'Прайс повний'!A39</f>
        <v>01/8/14 PL</v>
      </c>
      <c r="C37" s="929" t="str">
        <f>'Прайс повний'!B39</f>
        <v>OC, PL</v>
      </c>
      <c r="D37" s="924" t="str">
        <f>'Прайс повний'!C39</f>
        <v>Тримач дроту з дюбелем 140</v>
      </c>
      <c r="E37" s="662" t="str">
        <f>'Прайс повний'!D39</f>
        <v>01 140</v>
      </c>
      <c r="F37" s="1150"/>
      <c r="G37" s="653" t="s">
        <v>13</v>
      </c>
      <c r="H37" s="909">
        <f t="shared" si="1"/>
        <v>27.866666666666667</v>
      </c>
      <c r="I37" s="885">
        <v>33.44</v>
      </c>
      <c r="J37" s="654">
        <f t="shared" si="0"/>
        <v>33.44</v>
      </c>
      <c r="K37" s="809"/>
      <c r="L37" s="649"/>
      <c r="M37" s="655">
        <v>8302</v>
      </c>
      <c r="N37" s="1106"/>
    </row>
    <row r="38" spans="1:14" ht="24.95" customHeight="1" x14ac:dyDescent="0.3">
      <c r="A38" s="568"/>
      <c r="B38" s="934" t="str">
        <f>'Прайс повний'!A40</f>
        <v>01/8/20 PL</v>
      </c>
      <c r="C38" s="934" t="str">
        <f>'Прайс повний'!B40</f>
        <v>OC, PL</v>
      </c>
      <c r="D38" s="916" t="str">
        <f>'Прайс повний'!C40</f>
        <v>Тримач дроту з дюбелем 200</v>
      </c>
      <c r="E38" s="672" t="str">
        <f>'Прайс повний'!D40</f>
        <v>01 200</v>
      </c>
      <c r="F38" s="1155"/>
      <c r="G38" s="618" t="s">
        <v>13</v>
      </c>
      <c r="H38" s="910">
        <f t="shared" si="1"/>
        <v>33.93333333333333</v>
      </c>
      <c r="I38" s="847">
        <v>40.72</v>
      </c>
      <c r="J38" s="619">
        <f t="shared" si="0"/>
        <v>40.72</v>
      </c>
      <c r="K38" s="806"/>
      <c r="L38" s="620"/>
      <c r="M38" s="621">
        <v>8302</v>
      </c>
      <c r="N38" s="1106"/>
    </row>
    <row r="39" spans="1:14" ht="32.25" customHeight="1" x14ac:dyDescent="0.3">
      <c r="A39" s="568"/>
      <c r="B39" s="656" t="str">
        <f>'Прайс повний'!A41</f>
        <v>02/8/10 OC</v>
      </c>
      <c r="C39" s="656" t="str">
        <f>'Прайс повний'!B41</f>
        <v>OC</v>
      </c>
      <c r="D39" s="932" t="str">
        <f>'Прайс повний'!C41</f>
        <v>Тримач дроту металевий з дюбелем 100</v>
      </c>
      <c r="E39" s="600" t="str">
        <f>'Прайс повний'!D41</f>
        <v>02 101</v>
      </c>
      <c r="F39" s="1151" t="s">
        <v>940</v>
      </c>
      <c r="G39" s="657" t="s">
        <v>13</v>
      </c>
      <c r="H39" s="855">
        <f t="shared" si="1"/>
        <v>52.891666666666673</v>
      </c>
      <c r="I39" s="1122">
        <v>63.47</v>
      </c>
      <c r="J39" s="602">
        <f t="shared" si="0"/>
        <v>63.47</v>
      </c>
      <c r="K39" s="802"/>
      <c r="L39" s="673"/>
      <c r="M39" s="674">
        <v>8302</v>
      </c>
      <c r="N39" s="1106"/>
    </row>
    <row r="40" spans="1:14" ht="28.5" customHeight="1" x14ac:dyDescent="0.3">
      <c r="A40" s="568"/>
      <c r="B40" s="930" t="str">
        <f>'Прайс повний'!A42</f>
        <v>02/8/14 ОС</v>
      </c>
      <c r="C40" s="930" t="str">
        <f>'Прайс повний'!B42</f>
        <v>ОС</v>
      </c>
      <c r="D40" s="925" t="str">
        <f>'Прайс повний'!C42</f>
        <v>Тримач дроту металевий з дюбелем 140</v>
      </c>
      <c r="E40" s="606" t="str">
        <f>'Прайс повний'!D42</f>
        <v>02 141</v>
      </c>
      <c r="F40" s="1152"/>
      <c r="G40" s="658" t="s">
        <v>13</v>
      </c>
      <c r="H40" s="851">
        <f t="shared" si="1"/>
        <v>59.125000000000007</v>
      </c>
      <c r="I40" s="845">
        <v>70.95</v>
      </c>
      <c r="J40" s="608">
        <f t="shared" si="0"/>
        <v>70.95</v>
      </c>
      <c r="K40" s="803"/>
      <c r="L40" s="603"/>
      <c r="M40" s="604">
        <v>8302</v>
      </c>
      <c r="N40" s="1106"/>
    </row>
    <row r="41" spans="1:14" ht="27" customHeight="1" x14ac:dyDescent="0.3">
      <c r="A41" s="568"/>
      <c r="B41" s="931" t="str">
        <f>'Прайс повний'!A43</f>
        <v>02/8/20 ОС</v>
      </c>
      <c r="C41" s="931" t="str">
        <f>'Прайс повний'!B43</f>
        <v>ОС</v>
      </c>
      <c r="D41" s="928" t="str">
        <f>'Прайс повний'!C43</f>
        <v>Тримач дроту металевий з дюбелем 200</v>
      </c>
      <c r="E41" s="659" t="str">
        <f>'Прайс повний'!D43</f>
        <v>02 201</v>
      </c>
      <c r="F41" s="1153"/>
      <c r="G41" s="660" t="s">
        <v>13</v>
      </c>
      <c r="H41" s="852">
        <f t="shared" si="1"/>
        <v>63.466666666666661</v>
      </c>
      <c r="I41" s="846">
        <v>76.16</v>
      </c>
      <c r="J41" s="612">
        <f t="shared" si="0"/>
        <v>76.16</v>
      </c>
      <c r="K41" s="805"/>
      <c r="L41" s="613"/>
      <c r="M41" s="614">
        <v>8302</v>
      </c>
      <c r="N41" s="1106"/>
    </row>
    <row r="42" spans="1:14" ht="26.25" customHeight="1" x14ac:dyDescent="0.3">
      <c r="A42" s="568"/>
      <c r="B42" s="962" t="str">
        <f>'Прайс повний'!A44</f>
        <v>02/16/10 ОС</v>
      </c>
      <c r="C42" s="665" t="str">
        <f>'Прайс повний'!B44</f>
        <v>ОС</v>
      </c>
      <c r="D42" s="919" t="str">
        <f>'Прайс повний'!C44</f>
        <v>Тримач блискавкоприймача з дюбелем 100</v>
      </c>
      <c r="E42" s="666" t="str">
        <f>'Прайс повний'!D44</f>
        <v>02 102</v>
      </c>
      <c r="F42" s="1175" t="s">
        <v>940</v>
      </c>
      <c r="G42" s="667" t="s">
        <v>13</v>
      </c>
      <c r="H42" s="908">
        <f t="shared" si="1"/>
        <v>59.483333333333334</v>
      </c>
      <c r="I42" s="886">
        <v>71.38</v>
      </c>
      <c r="J42" s="668">
        <f t="shared" si="0"/>
        <v>71.38</v>
      </c>
      <c r="K42" s="810"/>
      <c r="L42" s="669"/>
      <c r="M42" s="670">
        <v>8302</v>
      </c>
      <c r="N42" s="1106"/>
    </row>
    <row r="43" spans="1:14" ht="26.25" customHeight="1" x14ac:dyDescent="0.3">
      <c r="A43" s="568"/>
      <c r="B43" s="661" t="str">
        <f>'Прайс повний'!A45</f>
        <v>02/16/14 ОС</v>
      </c>
      <c r="C43" s="661" t="str">
        <f>'Прайс повний'!B45</f>
        <v>ОС</v>
      </c>
      <c r="D43" s="920" t="str">
        <f>'Прайс повний'!C45</f>
        <v>Тримач блискавкоприймача з дюбелем 140</v>
      </c>
      <c r="E43" s="662" t="str">
        <f>'Прайс повний'!D45</f>
        <v>02 142</v>
      </c>
      <c r="F43" s="1157"/>
      <c r="G43" s="664" t="s">
        <v>13</v>
      </c>
      <c r="H43" s="909">
        <f t="shared" si="1"/>
        <v>63.283333333333339</v>
      </c>
      <c r="I43" s="885">
        <v>75.94</v>
      </c>
      <c r="J43" s="654">
        <f t="shared" si="0"/>
        <v>75.94</v>
      </c>
      <c r="K43" s="809"/>
      <c r="L43" s="649"/>
      <c r="M43" s="655">
        <v>8302</v>
      </c>
      <c r="N43" s="1106"/>
    </row>
    <row r="44" spans="1:14" ht="29.25" customHeight="1" x14ac:dyDescent="0.3">
      <c r="A44" s="568"/>
      <c r="B44" s="671" t="str">
        <f>'Прайс повний'!A46</f>
        <v>02/16/20 ОС</v>
      </c>
      <c r="C44" s="671" t="str">
        <f>'Прайс повний'!B46</f>
        <v>ОС</v>
      </c>
      <c r="D44" s="921" t="str">
        <f>'Прайс повний'!C46</f>
        <v>Тримач блискавкоприймача з дюбелем 200</v>
      </c>
      <c r="E44" s="672" t="str">
        <f>'Прайс повний'!D46</f>
        <v>02 202</v>
      </c>
      <c r="F44" s="1169"/>
      <c r="G44" s="663" t="s">
        <v>13</v>
      </c>
      <c r="H44" s="910">
        <f t="shared" si="1"/>
        <v>66.924999999999997</v>
      </c>
      <c r="I44" s="847">
        <v>80.31</v>
      </c>
      <c r="J44" s="619">
        <f t="shared" si="0"/>
        <v>80.31</v>
      </c>
      <c r="K44" s="806"/>
      <c r="L44" s="620"/>
      <c r="M44" s="621">
        <v>8302</v>
      </c>
      <c r="N44" s="1106"/>
    </row>
    <row r="45" spans="1:14" ht="29.25" customHeight="1" x14ac:dyDescent="0.3">
      <c r="A45" s="568"/>
      <c r="B45" s="656" t="str">
        <f>'Прайс повний'!A47</f>
        <v>02/0/10 ОС</v>
      </c>
      <c r="C45" s="656" t="str">
        <f>'Прайс повний'!B47</f>
        <v>ОС</v>
      </c>
      <c r="D45" s="932" t="str">
        <f>'Прайс повний'!C47</f>
        <v>Тримач смуги металевий з дюбелем 100</v>
      </c>
      <c r="E45" s="600" t="str">
        <f>'Прайс повний'!D47</f>
        <v>02 103</v>
      </c>
      <c r="F45" s="1151" t="s">
        <v>940</v>
      </c>
      <c r="G45" s="657" t="s">
        <v>13</v>
      </c>
      <c r="H45" s="855">
        <f t="shared" si="1"/>
        <v>49.366666666666667</v>
      </c>
      <c r="I45" s="1122">
        <v>59.24</v>
      </c>
      <c r="J45" s="602">
        <f t="shared" si="0"/>
        <v>59.24</v>
      </c>
      <c r="K45" s="802"/>
      <c r="L45" s="673"/>
      <c r="M45" s="674">
        <v>8302</v>
      </c>
      <c r="N45" s="1106"/>
    </row>
    <row r="46" spans="1:14" ht="31.5" customHeight="1" x14ac:dyDescent="0.3">
      <c r="A46" s="568"/>
      <c r="B46" s="930" t="str">
        <f>'Прайс повний'!A48</f>
        <v>02/0/14 ОС</v>
      </c>
      <c r="C46" s="930" t="str">
        <f>'Прайс повний'!B48</f>
        <v>ОС</v>
      </c>
      <c r="D46" s="925" t="str">
        <f>'Прайс повний'!C48</f>
        <v>Тримач смуги металевий з дюбелем 140</v>
      </c>
      <c r="E46" s="606" t="str">
        <f>'Прайс повний'!D48</f>
        <v>02 143</v>
      </c>
      <c r="F46" s="1152"/>
      <c r="G46" s="658" t="s">
        <v>13</v>
      </c>
      <c r="H46" s="851">
        <f t="shared" si="1"/>
        <v>52.608333333333334</v>
      </c>
      <c r="I46" s="845">
        <v>63.13</v>
      </c>
      <c r="J46" s="608">
        <f t="shared" si="0"/>
        <v>63.13</v>
      </c>
      <c r="K46" s="803"/>
      <c r="L46" s="603"/>
      <c r="M46" s="604">
        <v>8302</v>
      </c>
      <c r="N46" s="1106"/>
    </row>
    <row r="47" spans="1:14" ht="32.25" customHeight="1" x14ac:dyDescent="0.3">
      <c r="A47" s="568"/>
      <c r="B47" s="931" t="str">
        <f>'Прайс повний'!A49</f>
        <v>02/0/20 ОС</v>
      </c>
      <c r="C47" s="931" t="str">
        <f>'Прайс повний'!B49</f>
        <v>ОС</v>
      </c>
      <c r="D47" s="928" t="str">
        <f>'Прайс повний'!C49</f>
        <v>Тримач смуги металевий з дюбелем 200</v>
      </c>
      <c r="E47" s="659" t="str">
        <f>'Прайс повний'!D49</f>
        <v>02 203</v>
      </c>
      <c r="F47" s="1153"/>
      <c r="G47" s="660" t="s">
        <v>13</v>
      </c>
      <c r="H47" s="852">
        <f t="shared" si="1"/>
        <v>58.391666666666666</v>
      </c>
      <c r="I47" s="846">
        <v>70.069999999999993</v>
      </c>
      <c r="J47" s="612">
        <f t="shared" si="0"/>
        <v>70.069999999999993</v>
      </c>
      <c r="K47" s="805"/>
      <c r="L47" s="613"/>
      <c r="M47" s="614">
        <v>8302</v>
      </c>
      <c r="N47" s="1106"/>
    </row>
    <row r="48" spans="1:14" ht="27.75" customHeight="1" x14ac:dyDescent="0.3">
      <c r="A48" s="571"/>
      <c r="B48" s="1187" t="s">
        <v>972</v>
      </c>
      <c r="C48" s="929" t="s">
        <v>274</v>
      </c>
      <c r="D48" s="924" t="s">
        <v>29</v>
      </c>
      <c r="E48" s="652" t="s">
        <v>30</v>
      </c>
      <c r="F48" s="924" t="s">
        <v>47</v>
      </c>
      <c r="G48" s="653" t="s">
        <v>13</v>
      </c>
      <c r="H48" s="908">
        <f t="shared" si="1"/>
        <v>78.400000000000006</v>
      </c>
      <c r="I48" s="885">
        <v>94.08</v>
      </c>
      <c r="J48" s="654">
        <f t="shared" si="0"/>
        <v>94.08</v>
      </c>
      <c r="K48" s="809"/>
      <c r="L48" s="649"/>
      <c r="M48" s="655">
        <v>8302</v>
      </c>
      <c r="N48" s="1106"/>
    </row>
    <row r="49" spans="1:14" ht="27" customHeight="1" x14ac:dyDescent="0.3">
      <c r="A49" s="571"/>
      <c r="B49" s="1187"/>
      <c r="C49" s="929" t="s">
        <v>966</v>
      </c>
      <c r="D49" s="924" t="s">
        <v>189</v>
      </c>
      <c r="E49" s="652" t="s">
        <v>32</v>
      </c>
      <c r="F49" s="1150" t="s">
        <v>942</v>
      </c>
      <c r="G49" s="653" t="s">
        <v>13</v>
      </c>
      <c r="H49" s="909">
        <f t="shared" si="1"/>
        <v>100.89999999999999</v>
      </c>
      <c r="I49" s="885">
        <v>121.08</v>
      </c>
      <c r="J49" s="654">
        <f t="shared" si="0"/>
        <v>121.08</v>
      </c>
      <c r="K49" s="809"/>
      <c r="L49" s="649"/>
      <c r="M49" s="655">
        <v>8302</v>
      </c>
    </row>
    <row r="50" spans="1:14" ht="27.75" customHeight="1" x14ac:dyDescent="0.3">
      <c r="A50" s="571"/>
      <c r="B50" s="1187"/>
      <c r="C50" s="929" t="s">
        <v>967</v>
      </c>
      <c r="D50" s="924" t="s">
        <v>190</v>
      </c>
      <c r="E50" s="652" t="s">
        <v>34</v>
      </c>
      <c r="F50" s="1150"/>
      <c r="G50" s="653" t="s">
        <v>13</v>
      </c>
      <c r="H50" s="909">
        <f t="shared" si="1"/>
        <v>100.89999999999999</v>
      </c>
      <c r="I50" s="885">
        <v>121.08</v>
      </c>
      <c r="J50" s="654">
        <f t="shared" si="0"/>
        <v>121.08</v>
      </c>
      <c r="K50" s="809"/>
      <c r="L50" s="649"/>
      <c r="M50" s="655">
        <v>8302</v>
      </c>
    </row>
    <row r="51" spans="1:14" ht="24" customHeight="1" x14ac:dyDescent="0.3">
      <c r="A51" s="571"/>
      <c r="B51" s="1187"/>
      <c r="C51" s="934" t="s">
        <v>968</v>
      </c>
      <c r="D51" s="916" t="s">
        <v>191</v>
      </c>
      <c r="E51" s="690" t="s">
        <v>36</v>
      </c>
      <c r="F51" s="1155"/>
      <c r="G51" s="618" t="s">
        <v>13</v>
      </c>
      <c r="H51" s="910">
        <f t="shared" si="1"/>
        <v>100.89999999999999</v>
      </c>
      <c r="I51" s="847">
        <v>121.08</v>
      </c>
      <c r="J51" s="619">
        <f t="shared" si="0"/>
        <v>121.08</v>
      </c>
      <c r="K51" s="806"/>
      <c r="L51" s="649"/>
      <c r="M51" s="621">
        <v>8302</v>
      </c>
    </row>
    <row r="52" spans="1:14" ht="23.25" customHeight="1" x14ac:dyDescent="0.35">
      <c r="A52" s="572"/>
      <c r="B52" s="934" t="s">
        <v>41</v>
      </c>
      <c r="C52" s="934" t="s">
        <v>276</v>
      </c>
      <c r="D52" s="916" t="s">
        <v>29</v>
      </c>
      <c r="E52" s="690" t="s">
        <v>42</v>
      </c>
      <c r="F52" s="916" t="s">
        <v>43</v>
      </c>
      <c r="G52" s="618" t="s">
        <v>13</v>
      </c>
      <c r="H52" s="911">
        <f t="shared" si="1"/>
        <v>369.30833333333334</v>
      </c>
      <c r="I52" s="847">
        <v>443.17</v>
      </c>
      <c r="J52" s="619">
        <f t="shared" si="0"/>
        <v>443.17</v>
      </c>
      <c r="K52" s="806"/>
      <c r="L52" s="620"/>
      <c r="M52" s="639">
        <v>7419</v>
      </c>
      <c r="N52" s="1106"/>
    </row>
    <row r="53" spans="1:14" ht="94.5" customHeight="1" x14ac:dyDescent="0.35">
      <c r="A53" s="572"/>
      <c r="B53" s="693" t="s">
        <v>1294</v>
      </c>
      <c r="C53" s="693" t="s">
        <v>237</v>
      </c>
      <c r="D53" s="922" t="s">
        <v>1321</v>
      </c>
      <c r="E53" s="694" t="s">
        <v>1296</v>
      </c>
      <c r="F53" s="923" t="s">
        <v>1323</v>
      </c>
      <c r="G53" s="611" t="s">
        <v>13</v>
      </c>
      <c r="H53" s="854">
        <f t="shared" si="1"/>
        <v>121.01666666666667</v>
      </c>
      <c r="I53" s="846">
        <v>145.22</v>
      </c>
      <c r="J53" s="612">
        <f t="shared" si="0"/>
        <v>145.22</v>
      </c>
      <c r="K53" s="805"/>
      <c r="L53" s="613"/>
      <c r="M53" s="614">
        <v>8302</v>
      </c>
      <c r="N53" s="1106"/>
    </row>
    <row r="54" spans="1:14" ht="24.95" customHeight="1" x14ac:dyDescent="0.35">
      <c r="A54" s="572"/>
      <c r="B54" s="1162" t="s">
        <v>965</v>
      </c>
      <c r="C54" s="933" t="s">
        <v>229</v>
      </c>
      <c r="D54" s="926" t="s">
        <v>534</v>
      </c>
      <c r="E54" s="682" t="s">
        <v>544</v>
      </c>
      <c r="F54" s="915" t="s">
        <v>535</v>
      </c>
      <c r="G54" s="688" t="s">
        <v>13</v>
      </c>
      <c r="H54" s="908">
        <f t="shared" si="1"/>
        <v>83.041666666666671</v>
      </c>
      <c r="I54" s="888">
        <v>99.65</v>
      </c>
      <c r="J54" s="689">
        <f t="shared" si="0"/>
        <v>99.65</v>
      </c>
      <c r="K54" s="813"/>
      <c r="L54" s="649"/>
      <c r="M54" s="655">
        <v>8302</v>
      </c>
      <c r="N54" s="1106"/>
    </row>
    <row r="55" spans="1:14" ht="24.95" customHeight="1" x14ac:dyDescent="0.35">
      <c r="A55" s="572"/>
      <c r="B55" s="1179"/>
      <c r="C55" s="929" t="s">
        <v>962</v>
      </c>
      <c r="D55" s="924" t="s">
        <v>569</v>
      </c>
      <c r="E55" s="652" t="s">
        <v>572</v>
      </c>
      <c r="F55" s="1150" t="s">
        <v>941</v>
      </c>
      <c r="G55" s="653" t="s">
        <v>13</v>
      </c>
      <c r="H55" s="909">
        <f t="shared" si="1"/>
        <v>116.79166666666667</v>
      </c>
      <c r="I55" s="885">
        <v>140.15</v>
      </c>
      <c r="J55" s="654">
        <f t="shared" si="0"/>
        <v>140.15</v>
      </c>
      <c r="K55" s="809"/>
      <c r="L55" s="649"/>
      <c r="M55" s="655">
        <v>8302</v>
      </c>
    </row>
    <row r="56" spans="1:14" ht="24.95" customHeight="1" x14ac:dyDescent="0.35">
      <c r="A56" s="572"/>
      <c r="B56" s="1179"/>
      <c r="C56" s="929" t="s">
        <v>963</v>
      </c>
      <c r="D56" s="924" t="s">
        <v>570</v>
      </c>
      <c r="E56" s="652" t="s">
        <v>573</v>
      </c>
      <c r="F56" s="1150"/>
      <c r="G56" s="653" t="s">
        <v>13</v>
      </c>
      <c r="H56" s="909">
        <f t="shared" si="1"/>
        <v>116.79166666666667</v>
      </c>
      <c r="I56" s="885">
        <v>140.15</v>
      </c>
      <c r="J56" s="654">
        <f t="shared" si="0"/>
        <v>140.15</v>
      </c>
      <c r="K56" s="809"/>
      <c r="L56" s="649"/>
      <c r="M56" s="655">
        <v>8302</v>
      </c>
    </row>
    <row r="57" spans="1:14" ht="24.95" customHeight="1" x14ac:dyDescent="0.35">
      <c r="A57" s="572"/>
      <c r="B57" s="1179"/>
      <c r="C57" s="929" t="s">
        <v>964</v>
      </c>
      <c r="D57" s="924" t="s">
        <v>571</v>
      </c>
      <c r="E57" s="652" t="s">
        <v>574</v>
      </c>
      <c r="F57" s="1150"/>
      <c r="G57" s="653" t="s">
        <v>13</v>
      </c>
      <c r="H57" s="909">
        <f t="shared" si="1"/>
        <v>116.79166666666667</v>
      </c>
      <c r="I57" s="885">
        <v>140.15</v>
      </c>
      <c r="J57" s="654">
        <f t="shared" si="0"/>
        <v>140.15</v>
      </c>
      <c r="K57" s="809"/>
      <c r="L57" s="649"/>
      <c r="M57" s="655">
        <v>8302</v>
      </c>
    </row>
    <row r="58" spans="1:14" ht="24" customHeight="1" x14ac:dyDescent="0.35">
      <c r="A58" s="572"/>
      <c r="B58" s="1163"/>
      <c r="C58" s="934" t="s">
        <v>906</v>
      </c>
      <c r="D58" s="916" t="s">
        <v>910</v>
      </c>
      <c r="E58" s="672" t="s">
        <v>908</v>
      </c>
      <c r="F58" s="916" t="s">
        <v>912</v>
      </c>
      <c r="G58" s="618" t="s">
        <v>13</v>
      </c>
      <c r="H58" s="910">
        <f t="shared" si="1"/>
        <v>539.55833333333339</v>
      </c>
      <c r="I58" s="847">
        <v>647.47</v>
      </c>
      <c r="J58" s="619">
        <f t="shared" si="0"/>
        <v>647.47</v>
      </c>
      <c r="K58" s="806"/>
      <c r="L58" s="649"/>
      <c r="M58" s="621">
        <v>7419</v>
      </c>
      <c r="N58" s="1106"/>
    </row>
    <row r="59" spans="1:14" ht="15.75" customHeight="1" x14ac:dyDescent="0.25">
      <c r="A59" s="822" t="s">
        <v>173</v>
      </c>
      <c r="B59" s="574"/>
      <c r="C59" s="683"/>
      <c r="D59" s="684"/>
      <c r="E59" s="684"/>
      <c r="F59" s="684"/>
      <c r="G59" s="684"/>
      <c r="H59" s="856"/>
      <c r="I59" s="848"/>
      <c r="J59" s="685"/>
      <c r="K59" s="812"/>
      <c r="L59" s="686"/>
      <c r="M59" s="687"/>
    </row>
    <row r="60" spans="1:14" ht="39.75" customHeight="1" x14ac:dyDescent="0.3">
      <c r="A60" s="571"/>
      <c r="B60" s="1062" t="s">
        <v>1946</v>
      </c>
      <c r="C60" s="693" t="s">
        <v>273</v>
      </c>
      <c r="D60" s="922" t="s">
        <v>1462</v>
      </c>
      <c r="E60" s="694" t="s">
        <v>1463</v>
      </c>
      <c r="F60" s="917" t="s">
        <v>1971</v>
      </c>
      <c r="G60" s="680" t="s">
        <v>13</v>
      </c>
      <c r="H60" s="855">
        <f t="shared" si="1"/>
        <v>47.983333333333334</v>
      </c>
      <c r="I60" s="887">
        <v>57.58</v>
      </c>
      <c r="J60" s="681">
        <f t="shared" ref="J60:J95" si="2">ROUND(I60*(100-$J$3)/100, 2)</f>
        <v>57.58</v>
      </c>
      <c r="K60" s="811"/>
      <c r="L60" s="603"/>
      <c r="M60" s="674">
        <v>8302</v>
      </c>
      <c r="N60" s="1108"/>
    </row>
    <row r="61" spans="1:14" ht="39.75" customHeight="1" x14ac:dyDescent="0.3">
      <c r="A61" s="571"/>
      <c r="B61" s="1112" t="s">
        <v>1946</v>
      </c>
      <c r="C61" s="693" t="s">
        <v>1947</v>
      </c>
      <c r="D61" s="1113" t="s">
        <v>1517</v>
      </c>
      <c r="E61" s="694" t="s">
        <v>1520</v>
      </c>
      <c r="F61" s="1147" t="s">
        <v>1972</v>
      </c>
      <c r="G61" s="680" t="s">
        <v>13</v>
      </c>
      <c r="H61" s="851">
        <f t="shared" si="1"/>
        <v>66.491666666666674</v>
      </c>
      <c r="I61" s="887">
        <v>79.790000000000006</v>
      </c>
      <c r="J61" s="681">
        <f t="shared" si="2"/>
        <v>79.790000000000006</v>
      </c>
      <c r="K61" s="811"/>
      <c r="L61" s="695"/>
      <c r="M61" s="604">
        <v>8302</v>
      </c>
    </row>
    <row r="62" spans="1:14" ht="39.75" customHeight="1" x14ac:dyDescent="0.3">
      <c r="A62" s="571"/>
      <c r="B62" s="1112" t="s">
        <v>1946</v>
      </c>
      <c r="C62" s="693" t="s">
        <v>1948</v>
      </c>
      <c r="D62" s="1113" t="s">
        <v>1518</v>
      </c>
      <c r="E62" s="694" t="s">
        <v>1521</v>
      </c>
      <c r="F62" s="1147"/>
      <c r="G62" s="680" t="s">
        <v>13</v>
      </c>
      <c r="H62" s="851">
        <f t="shared" si="1"/>
        <v>66.491666666666674</v>
      </c>
      <c r="I62" s="887">
        <v>79.790000000000006</v>
      </c>
      <c r="J62" s="681">
        <f t="shared" si="2"/>
        <v>79.790000000000006</v>
      </c>
      <c r="K62" s="811"/>
      <c r="L62" s="695"/>
      <c r="M62" s="604">
        <v>8302</v>
      </c>
    </row>
    <row r="63" spans="1:14" ht="39.75" customHeight="1" x14ac:dyDescent="0.3">
      <c r="A63" s="571"/>
      <c r="B63" s="1112" t="s">
        <v>1946</v>
      </c>
      <c r="C63" s="693" t="s">
        <v>1949</v>
      </c>
      <c r="D63" s="1113" t="s">
        <v>1519</v>
      </c>
      <c r="E63" s="694" t="s">
        <v>1522</v>
      </c>
      <c r="F63" s="1147"/>
      <c r="G63" s="680" t="s">
        <v>13</v>
      </c>
      <c r="H63" s="851">
        <f t="shared" si="1"/>
        <v>66.491666666666674</v>
      </c>
      <c r="I63" s="887">
        <v>79.790000000000006</v>
      </c>
      <c r="J63" s="681">
        <f t="shared" si="2"/>
        <v>79.790000000000006</v>
      </c>
      <c r="K63" s="811"/>
      <c r="L63" s="695"/>
      <c r="M63" s="604">
        <v>8302</v>
      </c>
      <c r="N63" s="1063"/>
    </row>
    <row r="64" spans="1:14" ht="39.75" customHeight="1" x14ac:dyDescent="0.3">
      <c r="A64" s="571"/>
      <c r="B64" s="1104" t="s">
        <v>1946</v>
      </c>
      <c r="C64" s="1077" t="s">
        <v>276</v>
      </c>
      <c r="D64" s="1105" t="s">
        <v>1979</v>
      </c>
      <c r="E64" s="677" t="s">
        <v>1980</v>
      </c>
      <c r="F64" s="1113" t="s">
        <v>1981</v>
      </c>
      <c r="G64" s="611"/>
      <c r="H64" s="852">
        <f t="shared" si="1"/>
        <v>190.57500000000002</v>
      </c>
      <c r="I64" s="846">
        <v>228.69</v>
      </c>
      <c r="J64" s="612">
        <f t="shared" si="2"/>
        <v>228.69</v>
      </c>
      <c r="K64" s="805"/>
      <c r="L64" s="613"/>
      <c r="M64" s="614">
        <v>7419</v>
      </c>
      <c r="N64" s="1063"/>
    </row>
    <row r="65" spans="1:14" ht="111.75" customHeight="1" x14ac:dyDescent="0.3">
      <c r="A65" s="571"/>
      <c r="B65" s="1017" t="s">
        <v>1950</v>
      </c>
      <c r="C65" s="633" t="s">
        <v>237</v>
      </c>
      <c r="D65" s="635" t="s">
        <v>1467</v>
      </c>
      <c r="E65" s="1003" t="s">
        <v>1466</v>
      </c>
      <c r="F65" s="635" t="s">
        <v>1323</v>
      </c>
      <c r="G65" s="636" t="s">
        <v>13</v>
      </c>
      <c r="H65" s="911">
        <f t="shared" ref="H65:H117" si="3">I65/120*100</f>
        <v>68.741666666666674</v>
      </c>
      <c r="I65" s="1124">
        <v>82.49</v>
      </c>
      <c r="J65" s="619">
        <f t="shared" si="2"/>
        <v>82.49</v>
      </c>
      <c r="K65" s="808"/>
      <c r="L65" s="638"/>
      <c r="M65" s="639">
        <v>8302</v>
      </c>
    </row>
    <row r="66" spans="1:14" ht="33.75" customHeight="1" x14ac:dyDescent="0.3">
      <c r="A66" s="571"/>
      <c r="B66" s="1173" t="s">
        <v>1951</v>
      </c>
      <c r="C66" s="935" t="s">
        <v>229</v>
      </c>
      <c r="D66" s="918" t="s">
        <v>536</v>
      </c>
      <c r="E66" s="676" t="s">
        <v>546</v>
      </c>
      <c r="F66" s="918" t="s">
        <v>1973</v>
      </c>
      <c r="G66" s="607" t="s">
        <v>13</v>
      </c>
      <c r="H66" s="855">
        <f t="shared" si="3"/>
        <v>58.416666666666664</v>
      </c>
      <c r="I66" s="1101">
        <v>70.099999999999994</v>
      </c>
      <c r="J66" s="608">
        <f t="shared" si="2"/>
        <v>70.099999999999994</v>
      </c>
      <c r="K66" s="803"/>
      <c r="L66" s="603"/>
      <c r="M66" s="604">
        <v>8302</v>
      </c>
    </row>
    <row r="67" spans="1:14" ht="30" customHeight="1" x14ac:dyDescent="0.3">
      <c r="A67" s="571"/>
      <c r="B67" s="1173"/>
      <c r="C67" s="935" t="s">
        <v>962</v>
      </c>
      <c r="D67" s="918" t="s">
        <v>578</v>
      </c>
      <c r="E67" s="676" t="s">
        <v>581</v>
      </c>
      <c r="F67" s="1156" t="s">
        <v>1974</v>
      </c>
      <c r="G67" s="607" t="s">
        <v>13</v>
      </c>
      <c r="H67" s="851">
        <f t="shared" si="3"/>
        <v>71.583333333333343</v>
      </c>
      <c r="I67" s="1101">
        <v>85.9</v>
      </c>
      <c r="J67" s="608">
        <f t="shared" si="2"/>
        <v>85.9</v>
      </c>
      <c r="K67" s="803"/>
      <c r="L67" s="603"/>
      <c r="M67" s="604">
        <v>8302</v>
      </c>
      <c r="N67" s="1063"/>
    </row>
    <row r="68" spans="1:14" ht="30.75" customHeight="1" x14ac:dyDescent="0.3">
      <c r="A68" s="571"/>
      <c r="B68" s="1173"/>
      <c r="C68" s="935" t="s">
        <v>963</v>
      </c>
      <c r="D68" s="918" t="s">
        <v>579</v>
      </c>
      <c r="E68" s="676" t="s">
        <v>582</v>
      </c>
      <c r="F68" s="1156"/>
      <c r="G68" s="607" t="s">
        <v>13</v>
      </c>
      <c r="H68" s="851">
        <f t="shared" si="3"/>
        <v>71.583333333333343</v>
      </c>
      <c r="I68" s="1101">
        <v>85.9</v>
      </c>
      <c r="J68" s="608">
        <f t="shared" si="2"/>
        <v>85.9</v>
      </c>
      <c r="K68" s="803"/>
      <c r="L68" s="603"/>
      <c r="M68" s="604">
        <v>8302</v>
      </c>
      <c r="N68" s="1063"/>
    </row>
    <row r="69" spans="1:14" ht="30.75" customHeight="1" x14ac:dyDescent="0.3">
      <c r="A69" s="571"/>
      <c r="B69" s="1174"/>
      <c r="C69" s="936" t="s">
        <v>964</v>
      </c>
      <c r="D69" s="923" t="s">
        <v>580</v>
      </c>
      <c r="E69" s="677" t="s">
        <v>583</v>
      </c>
      <c r="F69" s="1148"/>
      <c r="G69" s="611" t="s">
        <v>13</v>
      </c>
      <c r="H69" s="852">
        <f t="shared" si="3"/>
        <v>71.583333333333343</v>
      </c>
      <c r="I69" s="889">
        <v>85.9</v>
      </c>
      <c r="J69" s="612">
        <f t="shared" si="2"/>
        <v>85.9</v>
      </c>
      <c r="K69" s="805"/>
      <c r="L69" s="603"/>
      <c r="M69" s="614">
        <v>8302</v>
      </c>
    </row>
    <row r="70" spans="1:14" ht="24.95" customHeight="1" x14ac:dyDescent="0.3">
      <c r="A70" s="571"/>
      <c r="B70" s="1189" t="s">
        <v>971</v>
      </c>
      <c r="C70" s="1076" t="str">
        <f>'Прайс повний'!B90</f>
        <v>OC</v>
      </c>
      <c r="D70" s="1084" t="str">
        <f>'Прайс повний'!C90</f>
        <v>Тримач для ринви</v>
      </c>
      <c r="E70" s="1084" t="str">
        <f>'Прайс повний'!D90</f>
        <v>03 100</v>
      </c>
      <c r="F70" s="1084" t="s">
        <v>863</v>
      </c>
      <c r="G70" s="675" t="s">
        <v>13</v>
      </c>
      <c r="H70" s="908">
        <f t="shared" si="3"/>
        <v>65.625</v>
      </c>
      <c r="I70" s="1125">
        <v>78.75</v>
      </c>
      <c r="J70" s="668">
        <f t="shared" si="2"/>
        <v>78.75</v>
      </c>
      <c r="K70" s="810"/>
      <c r="L70" s="649"/>
      <c r="M70" s="655">
        <v>8302</v>
      </c>
      <c r="N70" s="1106"/>
    </row>
    <row r="71" spans="1:14" ht="24.95" customHeight="1" x14ac:dyDescent="0.3">
      <c r="A71" s="571"/>
      <c r="B71" s="1190"/>
      <c r="C71" s="1073" t="s">
        <v>970</v>
      </c>
      <c r="D71" s="1083" t="str">
        <f>'Прайс повний'!C91</f>
        <v>Тримач для ринви лакований</v>
      </c>
      <c r="E71" s="1083" t="str">
        <f>'Прайс повний'!D91</f>
        <v>03 101</v>
      </c>
      <c r="F71" s="1083" t="s">
        <v>921</v>
      </c>
      <c r="G71" s="653" t="s">
        <v>13</v>
      </c>
      <c r="H71" s="909">
        <f t="shared" si="3"/>
        <v>98.11666666666666</v>
      </c>
      <c r="I71" s="1126">
        <v>117.74</v>
      </c>
      <c r="J71" s="654">
        <f t="shared" si="2"/>
        <v>117.74</v>
      </c>
      <c r="K71" s="809"/>
      <c r="L71" s="649"/>
      <c r="M71" s="655">
        <v>8302</v>
      </c>
    </row>
    <row r="72" spans="1:14" ht="32.25" customHeight="1" x14ac:dyDescent="0.3">
      <c r="A72" s="571"/>
      <c r="B72" s="1191"/>
      <c r="C72" s="1074" t="str">
        <f>'Прайс повний'!B92</f>
        <v>CU</v>
      </c>
      <c r="D72" s="1065" t="str">
        <f>'Прайс повний'!C92</f>
        <v>Тримач для ринви мідний</v>
      </c>
      <c r="E72" s="1065" t="str">
        <f>'Прайс повний'!D92</f>
        <v>03 110</v>
      </c>
      <c r="F72" s="1065" t="s">
        <v>915</v>
      </c>
      <c r="G72" s="618" t="s">
        <v>13</v>
      </c>
      <c r="H72" s="910">
        <f t="shared" si="3"/>
        <v>246.95833333333334</v>
      </c>
      <c r="I72" s="1127">
        <v>296.35000000000002</v>
      </c>
      <c r="J72" s="619">
        <f t="shared" si="2"/>
        <v>296.35000000000002</v>
      </c>
      <c r="K72" s="806"/>
      <c r="L72" s="649"/>
      <c r="M72" s="621">
        <v>7419</v>
      </c>
      <c r="N72" s="1106"/>
    </row>
    <row r="73" spans="1:14" ht="77.25" customHeight="1" x14ac:dyDescent="0.3">
      <c r="A73" s="571"/>
      <c r="B73" s="625" t="str">
        <f>'Прайс повний'!A93</f>
        <v>09/01</v>
      </c>
      <c r="C73" s="625" t="str">
        <f>'Прайс повний'!B93</f>
        <v>OC PL</v>
      </c>
      <c r="D73" s="627" t="str">
        <f>'Прайс повний'!C93</f>
        <v>Тримач фальцевий з пластиком</v>
      </c>
      <c r="E73" s="627" t="str">
        <f>'Прайс повний'!D93</f>
        <v>09 100</v>
      </c>
      <c r="F73" s="627" t="s">
        <v>31</v>
      </c>
      <c r="G73" s="628" t="s">
        <v>13</v>
      </c>
      <c r="H73" s="854">
        <f t="shared" si="3"/>
        <v>57.758333333333333</v>
      </c>
      <c r="I73" s="1128">
        <v>69.31</v>
      </c>
      <c r="J73" s="629">
        <f t="shared" si="2"/>
        <v>69.31</v>
      </c>
      <c r="K73" s="807"/>
      <c r="L73" s="603"/>
      <c r="M73" s="631">
        <v>8302</v>
      </c>
    </row>
    <row r="74" spans="1:14" ht="95.25" customHeight="1" x14ac:dyDescent="0.3">
      <c r="A74" s="571"/>
      <c r="B74" s="1004" t="str">
        <f>'Прайс повний'!A94</f>
        <v>09/11</v>
      </c>
      <c r="C74" s="1004" t="str">
        <f>'Прайс повний'!B94</f>
        <v>Ni</v>
      </c>
      <c r="D74" s="1005" t="str">
        <f>'Прайс повний'!C94</f>
        <v>Тримач фальцевий з Niro</v>
      </c>
      <c r="E74" s="1005" t="str">
        <f>'Прайс повний'!D94</f>
        <v>09 110</v>
      </c>
      <c r="F74" s="1005" t="s">
        <v>1785</v>
      </c>
      <c r="G74" s="1006" t="s">
        <v>13</v>
      </c>
      <c r="H74" s="911">
        <f t="shared" si="3"/>
        <v>111.38333333333333</v>
      </c>
      <c r="I74" s="1129">
        <v>133.66</v>
      </c>
      <c r="J74" s="637">
        <f t="shared" si="2"/>
        <v>133.66</v>
      </c>
      <c r="K74" s="806"/>
      <c r="L74" s="649"/>
      <c r="M74" s="639">
        <v>8302</v>
      </c>
    </row>
    <row r="75" spans="1:14" ht="72" customHeight="1" x14ac:dyDescent="0.3">
      <c r="A75" s="571"/>
      <c r="B75" s="931" t="str">
        <f>'Прайс повний'!A95</f>
        <v>09/30</v>
      </c>
      <c r="C75" s="931" t="str">
        <f>'Прайс повний'!B95</f>
        <v>OC</v>
      </c>
      <c r="D75" s="1087" t="str">
        <f>'Прайс повний'!C95</f>
        <v>Клема фальцева універсальна</v>
      </c>
      <c r="E75" s="1087" t="str">
        <f>'Прайс повний'!D95</f>
        <v>09 300</v>
      </c>
      <c r="F75" s="1087" t="s">
        <v>59</v>
      </c>
      <c r="G75" s="660" t="s">
        <v>13</v>
      </c>
      <c r="H75" s="854">
        <f t="shared" si="3"/>
        <v>85.933333333333337</v>
      </c>
      <c r="I75" s="889">
        <v>103.12</v>
      </c>
      <c r="J75" s="612">
        <f t="shared" si="2"/>
        <v>103.12</v>
      </c>
      <c r="K75" s="805"/>
      <c r="L75" s="603"/>
      <c r="M75" s="631">
        <v>8302</v>
      </c>
    </row>
    <row r="76" spans="1:14" ht="73.5" customHeight="1" x14ac:dyDescent="0.3">
      <c r="A76" s="571"/>
      <c r="B76" s="1094" t="str">
        <f>'Прайс повний'!A96</f>
        <v>09/02</v>
      </c>
      <c r="C76" s="1004" t="str">
        <f>'Прайс повний'!B96</f>
        <v>ОС</v>
      </c>
      <c r="D76" s="1005" t="str">
        <f>'Прайс повний'!C96</f>
        <v>Клема фальцева</v>
      </c>
      <c r="E76" s="1095" t="str">
        <f>'Прайс повний'!D96</f>
        <v>09 200</v>
      </c>
      <c r="F76" s="1005" t="str">
        <f>'Прайс повний'!E96</f>
        <v>Сталь, гальванічно оцинкована, з металевим тримачем дроту</v>
      </c>
      <c r="G76" s="1006" t="s">
        <v>13</v>
      </c>
      <c r="H76" s="911">
        <f t="shared" si="3"/>
        <v>101.61666666666666</v>
      </c>
      <c r="I76" s="1129">
        <v>121.94</v>
      </c>
      <c r="J76" s="637">
        <f t="shared" si="2"/>
        <v>121.94</v>
      </c>
      <c r="K76" s="808"/>
      <c r="L76" s="649"/>
      <c r="M76" s="639">
        <v>8302</v>
      </c>
    </row>
    <row r="77" spans="1:14" ht="50.25" customHeight="1" x14ac:dyDescent="0.3">
      <c r="A77" s="571"/>
      <c r="B77" s="1070" t="str">
        <f>'Прайс повний'!A98</f>
        <v>12/12/8</v>
      </c>
      <c r="C77" s="1070" t="str">
        <f>'Прайс повний'!B98</f>
        <v>Ni PL</v>
      </c>
      <c r="D77" s="1078" t="s">
        <v>1628</v>
      </c>
      <c r="E77" s="1078" t="str">
        <f>'Прайс повний'!D98</f>
        <v>12 121</v>
      </c>
      <c r="F77" s="1078" t="str">
        <f>'Прайс повний'!E98</f>
        <v>Сталь нержавіюча, з пластиковим тримачем</v>
      </c>
      <c r="G77" s="607" t="s">
        <v>13</v>
      </c>
      <c r="H77" s="851">
        <f t="shared" si="3"/>
        <v>46.058333333333337</v>
      </c>
      <c r="I77" s="1101">
        <v>55.27</v>
      </c>
      <c r="J77" s="608">
        <f t="shared" si="2"/>
        <v>55.27</v>
      </c>
      <c r="K77" s="803"/>
      <c r="L77" s="603"/>
      <c r="M77" s="604">
        <v>8302</v>
      </c>
      <c r="N77" s="1106"/>
    </row>
    <row r="78" spans="1:14" ht="33.75" customHeight="1" x14ac:dyDescent="0.3">
      <c r="A78" s="571"/>
      <c r="B78" s="1070" t="str">
        <f>'Прайс повний'!A99</f>
        <v>12/12/8</v>
      </c>
      <c r="C78" s="1070" t="str">
        <f>'Прайс повний'!B99</f>
        <v>Cu PL</v>
      </c>
      <c r="D78" s="1078" t="s">
        <v>1629</v>
      </c>
      <c r="E78" s="1078" t="str">
        <f>'Прайс повний'!D99</f>
        <v>12 122</v>
      </c>
      <c r="F78" s="1078" t="str">
        <f>'Прайс повний'!E99</f>
        <v>Мідь, з пластиковим тримачем</v>
      </c>
      <c r="G78" s="607" t="s">
        <v>13</v>
      </c>
      <c r="H78" s="851">
        <f t="shared" si="3"/>
        <v>135.64166666666668</v>
      </c>
      <c r="I78" s="1101">
        <v>162.77000000000001</v>
      </c>
      <c r="J78" s="608">
        <f t="shared" si="2"/>
        <v>162.77000000000001</v>
      </c>
      <c r="K78" s="803"/>
      <c r="L78" s="603"/>
      <c r="M78" s="604">
        <v>7419</v>
      </c>
    </row>
    <row r="79" spans="1:14" ht="33.75" customHeight="1" x14ac:dyDescent="0.3">
      <c r="A79" s="571"/>
      <c r="B79" s="1070" t="str">
        <f>'Прайс повний'!A100</f>
        <v>12/12/8</v>
      </c>
      <c r="C79" s="1070" t="s">
        <v>1952</v>
      </c>
      <c r="D79" s="1078" t="s">
        <v>1630</v>
      </c>
      <c r="E79" s="1078" t="str">
        <f>'Прайс повний'!D100</f>
        <v>12 123</v>
      </c>
      <c r="F79" s="1078" t="s">
        <v>1231</v>
      </c>
      <c r="G79" s="607" t="s">
        <v>13</v>
      </c>
      <c r="H79" s="852">
        <f t="shared" si="3"/>
        <v>58.050000000000004</v>
      </c>
      <c r="I79" s="1101">
        <v>69.66</v>
      </c>
      <c r="J79" s="608">
        <f t="shared" si="2"/>
        <v>69.66</v>
      </c>
      <c r="K79" s="803"/>
      <c r="L79" s="603"/>
      <c r="M79" s="604"/>
      <c r="N79" s="882"/>
    </row>
    <row r="80" spans="1:14" ht="24.75" customHeight="1" x14ac:dyDescent="0.3">
      <c r="A80" s="571"/>
      <c r="B80" s="1076" t="str">
        <f>'Прайс повний'!A101</f>
        <v>12/33</v>
      </c>
      <c r="C80" s="1076" t="str">
        <f>'Прайс повний'!B101</f>
        <v>OC PL</v>
      </c>
      <c r="D80" s="1084" t="str">
        <f>'Прайс повний'!C101</f>
        <v>Тримач під черепицю L330</v>
      </c>
      <c r="E80" s="1084" t="str">
        <f>'Прайс повний'!D101</f>
        <v>12 330</v>
      </c>
      <c r="F80" s="1084" t="s">
        <v>864</v>
      </c>
      <c r="G80" s="675" t="s">
        <v>13</v>
      </c>
      <c r="H80" s="908">
        <f t="shared" si="3"/>
        <v>48.233333333333334</v>
      </c>
      <c r="I80" s="1125">
        <v>57.88</v>
      </c>
      <c r="J80" s="668">
        <f t="shared" si="2"/>
        <v>57.88</v>
      </c>
      <c r="K80" s="810"/>
      <c r="L80" s="649"/>
      <c r="M80" s="670">
        <v>8302</v>
      </c>
    </row>
    <row r="81" spans="1:14" ht="24.75" customHeight="1" x14ac:dyDescent="0.3">
      <c r="A81" s="571"/>
      <c r="B81" s="1073" t="str">
        <f>'Прайс повний'!A102</f>
        <v>12/33</v>
      </c>
      <c r="C81" s="1073" t="str">
        <f>'Прайс повний'!B102</f>
        <v>Ni PL</v>
      </c>
      <c r="D81" s="1083" t="str">
        <f>'Прайс повний'!C102</f>
        <v>Тримач під черепицю L330 (нерж.)</v>
      </c>
      <c r="E81" s="1083" t="str">
        <f>'Прайс повний'!D102</f>
        <v>12 331</v>
      </c>
      <c r="F81" s="1083" t="s">
        <v>1000</v>
      </c>
      <c r="G81" s="653" t="s">
        <v>13</v>
      </c>
      <c r="H81" s="909">
        <f t="shared" si="3"/>
        <v>71.149999999999991</v>
      </c>
      <c r="I81" s="1126">
        <v>85.38</v>
      </c>
      <c r="J81" s="654">
        <f>ROUND(I81*(100-$J$3)/100, 2)</f>
        <v>85.38</v>
      </c>
      <c r="K81" s="809"/>
      <c r="L81" s="649"/>
      <c r="M81" s="655">
        <v>8302</v>
      </c>
    </row>
    <row r="82" spans="1:14" ht="24.75" customHeight="1" x14ac:dyDescent="0.3">
      <c r="A82" s="571"/>
      <c r="B82" s="1073" t="str">
        <f>'Прайс повний'!A103</f>
        <v>12/33</v>
      </c>
      <c r="C82" s="1073" t="str">
        <f>'Прайс повний'!B103</f>
        <v>CU PL</v>
      </c>
      <c r="D82" s="1083" t="str">
        <f>'Прайс повний'!C103</f>
        <v>Тримач під черепицю L330 (мідь)</v>
      </c>
      <c r="E82" s="1083" t="str">
        <f>'Прайс повний'!D103</f>
        <v>12 332</v>
      </c>
      <c r="F82" s="1083" t="s">
        <v>1001</v>
      </c>
      <c r="G82" s="653" t="s">
        <v>13</v>
      </c>
      <c r="H82" s="909">
        <f t="shared" si="3"/>
        <v>244.76666666666671</v>
      </c>
      <c r="I82" s="1126">
        <v>293.72000000000003</v>
      </c>
      <c r="J82" s="654">
        <f>ROUND(I82*(100-$J$3)/100, 2)</f>
        <v>293.72000000000003</v>
      </c>
      <c r="K82" s="809"/>
      <c r="L82" s="649"/>
      <c r="M82" s="655">
        <v>7419</v>
      </c>
      <c r="N82" s="1106"/>
    </row>
    <row r="83" spans="1:14" ht="24.75" customHeight="1" x14ac:dyDescent="0.3">
      <c r="A83" s="571"/>
      <c r="B83" s="1074" t="str">
        <f>'Прайс повний'!A104</f>
        <v>12/33</v>
      </c>
      <c r="C83" s="1074" t="str">
        <f>'Прайс повний'!B104</f>
        <v>OC LA</v>
      </c>
      <c r="D83" s="1065" t="str">
        <f>'Прайс повний'!C104</f>
        <v>Тримач під черепицю L330 (лакований)</v>
      </c>
      <c r="E83" s="1065" t="str">
        <f>'Прайс повний'!D104</f>
        <v>12 333</v>
      </c>
      <c r="F83" s="1065" t="s">
        <v>1225</v>
      </c>
      <c r="G83" s="618" t="s">
        <v>13</v>
      </c>
      <c r="H83" s="910">
        <f t="shared" si="3"/>
        <v>64.075000000000003</v>
      </c>
      <c r="I83" s="1127">
        <v>76.89</v>
      </c>
      <c r="J83" s="619">
        <f>ROUND(I83*(100-$J$3)/100, 2)</f>
        <v>76.89</v>
      </c>
      <c r="K83" s="806"/>
      <c r="L83" s="620"/>
      <c r="M83" s="621"/>
    </row>
    <row r="84" spans="1:14" ht="46.5" customHeight="1" x14ac:dyDescent="0.3">
      <c r="A84" s="571"/>
      <c r="B84" s="1070" t="str">
        <f>'Прайс повний'!A109</f>
        <v>12/12/1</v>
      </c>
      <c r="C84" s="1070" t="str">
        <f>'Прайс повний'!B109</f>
        <v>Ni</v>
      </c>
      <c r="D84" s="1078" t="s">
        <v>1632</v>
      </c>
      <c r="E84" s="1078" t="str">
        <f>'Прайс повний'!D109</f>
        <v>12 001</v>
      </c>
      <c r="F84" s="1156" t="s">
        <v>1313</v>
      </c>
      <c r="G84" s="607" t="s">
        <v>13</v>
      </c>
      <c r="H84" s="855">
        <f t="shared" si="3"/>
        <v>57.44166666666667</v>
      </c>
      <c r="I84" s="1101">
        <v>68.930000000000007</v>
      </c>
      <c r="J84" s="608">
        <f t="shared" ref="J84:J85" si="4">ROUND(I84*(100-$J$3)/100, 2)</f>
        <v>68.930000000000007</v>
      </c>
      <c r="K84" s="803"/>
      <c r="L84" s="603"/>
      <c r="M84" s="604">
        <v>8302</v>
      </c>
      <c r="N84" s="1107"/>
    </row>
    <row r="85" spans="1:14" ht="30.75" customHeight="1" x14ac:dyDescent="0.3">
      <c r="A85" s="571"/>
      <c r="B85" s="1070" t="str">
        <f>'Прайс повний'!A110</f>
        <v>12/33/1</v>
      </c>
      <c r="C85" s="1070" t="str">
        <f>'Прайс повний'!B110</f>
        <v>Ni</v>
      </c>
      <c r="D85" s="1078" t="str">
        <f>'Прайс повний'!C110</f>
        <v>Тримач під черепицю L330 з Niro</v>
      </c>
      <c r="E85" s="1078" t="str">
        <f>'Прайс повний'!D110</f>
        <v>12 002</v>
      </c>
      <c r="F85" s="1156"/>
      <c r="G85" s="607" t="s">
        <v>13</v>
      </c>
      <c r="H85" s="851">
        <f t="shared" si="3"/>
        <v>87.258333333333326</v>
      </c>
      <c r="I85" s="1101">
        <v>104.71</v>
      </c>
      <c r="J85" s="608">
        <f t="shared" si="4"/>
        <v>104.71</v>
      </c>
      <c r="K85" s="803"/>
      <c r="L85" s="603"/>
      <c r="M85" s="604">
        <v>8302</v>
      </c>
      <c r="N85" s="1106"/>
    </row>
    <row r="86" spans="1:14" ht="48" customHeight="1" x14ac:dyDescent="0.3">
      <c r="A86" s="571"/>
      <c r="B86" s="1076" t="s">
        <v>212</v>
      </c>
      <c r="C86" s="1076" t="s">
        <v>273</v>
      </c>
      <c r="D86" s="1084" t="s">
        <v>215</v>
      </c>
      <c r="E86" s="682" t="s">
        <v>216</v>
      </c>
      <c r="F86" s="1084" t="s">
        <v>218</v>
      </c>
      <c r="G86" s="675" t="s">
        <v>13</v>
      </c>
      <c r="H86" s="908">
        <f t="shared" si="3"/>
        <v>38.583333333333329</v>
      </c>
      <c r="I86" s="1125">
        <v>46.3</v>
      </c>
      <c r="J86" s="668">
        <f t="shared" si="2"/>
        <v>46.3</v>
      </c>
      <c r="K86" s="810"/>
      <c r="L86" s="669"/>
      <c r="M86" s="670">
        <v>3925</v>
      </c>
      <c r="N86" s="1106"/>
    </row>
    <row r="87" spans="1:14" s="388" customFormat="1" ht="42.75" customHeight="1" x14ac:dyDescent="0.3">
      <c r="A87" s="576"/>
      <c r="B87" s="1090" t="s">
        <v>213</v>
      </c>
      <c r="C87" s="1090" t="s">
        <v>273</v>
      </c>
      <c r="D87" s="1067" t="s">
        <v>214</v>
      </c>
      <c r="E87" s="672" t="s">
        <v>217</v>
      </c>
      <c r="F87" s="1067" t="s">
        <v>218</v>
      </c>
      <c r="G87" s="663" t="s">
        <v>13</v>
      </c>
      <c r="H87" s="910">
        <f t="shared" si="3"/>
        <v>58.216666666666661</v>
      </c>
      <c r="I87" s="1127">
        <v>69.86</v>
      </c>
      <c r="J87" s="619">
        <f t="shared" si="2"/>
        <v>69.86</v>
      </c>
      <c r="K87" s="806"/>
      <c r="L87" s="649"/>
      <c r="M87" s="655">
        <v>3925</v>
      </c>
      <c r="N87" s="1108"/>
    </row>
    <row r="88" spans="1:14" ht="63.75" customHeight="1" x14ac:dyDescent="0.3">
      <c r="A88" s="571"/>
      <c r="B88" s="907" t="s">
        <v>969</v>
      </c>
      <c r="C88" s="641" t="s">
        <v>992</v>
      </c>
      <c r="D88" s="643" t="s">
        <v>565</v>
      </c>
      <c r="E88" s="691" t="s">
        <v>547</v>
      </c>
      <c r="F88" s="643" t="s">
        <v>1988</v>
      </c>
      <c r="G88" s="644" t="s">
        <v>13</v>
      </c>
      <c r="H88" s="854">
        <f t="shared" si="3"/>
        <v>49.241666666666667</v>
      </c>
      <c r="I88" s="1128">
        <v>59.09</v>
      </c>
      <c r="J88" s="629">
        <f t="shared" si="2"/>
        <v>59.09</v>
      </c>
      <c r="K88" s="807"/>
      <c r="L88" s="630"/>
      <c r="M88" s="631">
        <v>8302</v>
      </c>
      <c r="N88" s="1106"/>
    </row>
    <row r="89" spans="1:14" ht="42" customHeight="1" x14ac:dyDescent="0.3">
      <c r="A89" s="571"/>
      <c r="B89" s="1162" t="s">
        <v>1199</v>
      </c>
      <c r="C89" s="1076" t="s">
        <v>224</v>
      </c>
      <c r="D89" s="1084" t="str">
        <f>'Прайс повний'!C117</f>
        <v>Тримач даховий універсальний з основою</v>
      </c>
      <c r="E89" s="1007" t="str">
        <f>'Прайс повний'!D117</f>
        <v>14 070</v>
      </c>
      <c r="F89" s="1084" t="str">
        <f>'Прайс повний'!E117</f>
        <v>Сталь, гальванічно оцинкована, з універсальним тримачем</v>
      </c>
      <c r="G89" s="675" t="str">
        <f>'Прайс повний'!F117</f>
        <v>шт.</v>
      </c>
      <c r="H89" s="908">
        <f t="shared" si="3"/>
        <v>43.141666666666666</v>
      </c>
      <c r="I89" s="1125">
        <v>51.77</v>
      </c>
      <c r="J89" s="668">
        <f>ROUND(I89*(100-$J$3)/100, 2)</f>
        <v>51.77</v>
      </c>
      <c r="K89" s="810"/>
      <c r="L89" s="669"/>
      <c r="M89" s="670">
        <v>8302</v>
      </c>
      <c r="N89" s="1106"/>
    </row>
    <row r="90" spans="1:14" ht="27.75" customHeight="1" x14ac:dyDescent="0.3">
      <c r="A90" s="571"/>
      <c r="B90" s="1188"/>
      <c r="C90" s="1008" t="s">
        <v>962</v>
      </c>
      <c r="D90" s="1064" t="s">
        <v>551</v>
      </c>
      <c r="E90" s="1009" t="s">
        <v>554</v>
      </c>
      <c r="F90" s="1154" t="s">
        <v>941</v>
      </c>
      <c r="G90" s="688" t="s">
        <v>13</v>
      </c>
      <c r="H90" s="909">
        <f t="shared" si="3"/>
        <v>54.958333333333329</v>
      </c>
      <c r="I90" s="1130">
        <v>65.95</v>
      </c>
      <c r="J90" s="689">
        <f t="shared" si="2"/>
        <v>65.95</v>
      </c>
      <c r="K90" s="813"/>
      <c r="L90" s="1010"/>
      <c r="M90" s="655">
        <v>8302</v>
      </c>
    </row>
    <row r="91" spans="1:14" ht="27.75" customHeight="1" x14ac:dyDescent="0.3">
      <c r="A91" s="571"/>
      <c r="B91" s="1188"/>
      <c r="C91" s="1008" t="s">
        <v>963</v>
      </c>
      <c r="D91" s="1064" t="s">
        <v>552</v>
      </c>
      <c r="E91" s="1009" t="s">
        <v>555</v>
      </c>
      <c r="F91" s="1154"/>
      <c r="G91" s="688" t="s">
        <v>13</v>
      </c>
      <c r="H91" s="909">
        <f t="shared" si="3"/>
        <v>54.958333333333329</v>
      </c>
      <c r="I91" s="1130">
        <v>65.95</v>
      </c>
      <c r="J91" s="689">
        <f t="shared" si="2"/>
        <v>65.95</v>
      </c>
      <c r="K91" s="813"/>
      <c r="L91" s="1010"/>
      <c r="M91" s="655">
        <v>8302</v>
      </c>
    </row>
    <row r="92" spans="1:14" ht="26.25" customHeight="1" x14ac:dyDescent="0.3">
      <c r="A92" s="571"/>
      <c r="B92" s="1163"/>
      <c r="C92" s="1074" t="s">
        <v>964</v>
      </c>
      <c r="D92" s="1065" t="s">
        <v>553</v>
      </c>
      <c r="E92" s="690" t="s">
        <v>556</v>
      </c>
      <c r="F92" s="1155"/>
      <c r="G92" s="618" t="s">
        <v>13</v>
      </c>
      <c r="H92" s="910">
        <f t="shared" si="3"/>
        <v>54.958333333333329</v>
      </c>
      <c r="I92" s="1127">
        <v>65.95</v>
      </c>
      <c r="J92" s="619">
        <f t="shared" si="2"/>
        <v>65.95</v>
      </c>
      <c r="K92" s="806"/>
      <c r="L92" s="620"/>
      <c r="M92" s="621">
        <v>8302</v>
      </c>
    </row>
    <row r="93" spans="1:14" ht="46.5" customHeight="1" x14ac:dyDescent="0.3">
      <c r="A93" s="571"/>
      <c r="B93" s="1080" t="s">
        <v>1421</v>
      </c>
      <c r="C93" s="693" t="s">
        <v>237</v>
      </c>
      <c r="D93" s="1079" t="s">
        <v>1422</v>
      </c>
      <c r="E93" s="694" t="s">
        <v>1423</v>
      </c>
      <c r="F93" s="1079" t="s">
        <v>1424</v>
      </c>
      <c r="G93" s="680" t="s">
        <v>13</v>
      </c>
      <c r="H93" s="851">
        <f t="shared" si="3"/>
        <v>45.033333333333331</v>
      </c>
      <c r="I93" s="1131">
        <v>54.04</v>
      </c>
      <c r="J93" s="681">
        <f t="shared" si="2"/>
        <v>54.04</v>
      </c>
      <c r="K93" s="811"/>
      <c r="L93" s="695"/>
      <c r="M93" s="674">
        <v>8302</v>
      </c>
    </row>
    <row r="94" spans="1:14" ht="46.5" customHeight="1" x14ac:dyDescent="0.3">
      <c r="A94" s="571"/>
      <c r="B94" s="1080" t="s">
        <v>1789</v>
      </c>
      <c r="C94" s="693" t="s">
        <v>226</v>
      </c>
      <c r="D94" s="1079" t="s">
        <v>1786</v>
      </c>
      <c r="E94" s="694" t="s">
        <v>1787</v>
      </c>
      <c r="F94" s="1079" t="s">
        <v>1788</v>
      </c>
      <c r="G94" s="680" t="s">
        <v>13</v>
      </c>
      <c r="H94" s="851">
        <f t="shared" si="3"/>
        <v>134.28333333333333</v>
      </c>
      <c r="I94" s="1131">
        <v>161.13999999999999</v>
      </c>
      <c r="J94" s="681">
        <f t="shared" si="2"/>
        <v>161.13999999999999</v>
      </c>
      <c r="K94" s="811"/>
      <c r="L94" s="695"/>
      <c r="M94" s="604">
        <v>7419</v>
      </c>
      <c r="N94" s="1106"/>
    </row>
    <row r="95" spans="1:14" ht="89.25" customHeight="1" x14ac:dyDescent="0.3">
      <c r="A95" s="571"/>
      <c r="B95" s="1075" t="s">
        <v>1425</v>
      </c>
      <c r="C95" s="1077" t="s">
        <v>992</v>
      </c>
      <c r="D95" s="1082" t="s">
        <v>1426</v>
      </c>
      <c r="E95" s="677" t="s">
        <v>1427</v>
      </c>
      <c r="F95" s="1079" t="s">
        <v>1428</v>
      </c>
      <c r="G95" s="611" t="s">
        <v>13</v>
      </c>
      <c r="H95" s="852">
        <f t="shared" si="3"/>
        <v>53.333333333333336</v>
      </c>
      <c r="I95" s="889">
        <v>64</v>
      </c>
      <c r="J95" s="612">
        <f t="shared" si="2"/>
        <v>64</v>
      </c>
      <c r="K95" s="805"/>
      <c r="L95" s="603"/>
      <c r="M95" s="614">
        <v>8302</v>
      </c>
    </row>
    <row r="96" spans="1:14" ht="18" customHeight="1" x14ac:dyDescent="0.25">
      <c r="A96" s="821" t="s">
        <v>991</v>
      </c>
      <c r="B96" s="683"/>
      <c r="C96" s="683"/>
      <c r="D96" s="684"/>
      <c r="E96" s="684"/>
      <c r="F96" s="684"/>
      <c r="G96" s="684"/>
      <c r="H96" s="856"/>
      <c r="I96" s="848"/>
      <c r="J96" s="685"/>
      <c r="K96" s="812"/>
      <c r="L96" s="686"/>
      <c r="M96" s="696"/>
      <c r="N96" s="881"/>
    </row>
    <row r="97" spans="1:14" ht="30" customHeight="1" x14ac:dyDescent="0.3">
      <c r="A97" s="568"/>
      <c r="B97" s="1188" t="s">
        <v>952</v>
      </c>
      <c r="C97" s="1008" t="s">
        <v>229</v>
      </c>
      <c r="D97" s="1064" t="s">
        <v>57</v>
      </c>
      <c r="E97" s="1009" t="s">
        <v>58</v>
      </c>
      <c r="F97" s="1064" t="s">
        <v>170</v>
      </c>
      <c r="G97" s="688" t="s">
        <v>13</v>
      </c>
      <c r="H97" s="908">
        <f t="shared" si="3"/>
        <v>32.700000000000003</v>
      </c>
      <c r="I97" s="888">
        <v>39.24</v>
      </c>
      <c r="J97" s="689">
        <f t="shared" ref="J97:J105" si="5">ROUND(I97*(100-$J$3)/100, 2)</f>
        <v>39.24</v>
      </c>
      <c r="K97" s="813"/>
      <c r="L97" s="1010"/>
      <c r="M97" s="670">
        <v>8302</v>
      </c>
      <c r="N97" s="1106"/>
    </row>
    <row r="98" spans="1:14" ht="30" customHeight="1" x14ac:dyDescent="0.3">
      <c r="A98" s="568"/>
      <c r="B98" s="1188"/>
      <c r="C98" s="1008" t="s">
        <v>226</v>
      </c>
      <c r="D98" s="1064" t="s">
        <v>57</v>
      </c>
      <c r="E98" s="1011" t="s">
        <v>62</v>
      </c>
      <c r="F98" s="1066" t="s">
        <v>167</v>
      </c>
      <c r="G98" s="688" t="s">
        <v>13</v>
      </c>
      <c r="H98" s="909">
        <f t="shared" si="3"/>
        <v>182.92499999999998</v>
      </c>
      <c r="I98" s="888">
        <v>219.51</v>
      </c>
      <c r="J98" s="689">
        <f t="shared" si="5"/>
        <v>219.51</v>
      </c>
      <c r="K98" s="813"/>
      <c r="L98" s="1010"/>
      <c r="M98" s="655">
        <v>7419</v>
      </c>
      <c r="N98" s="1109"/>
    </row>
    <row r="99" spans="1:14" ht="30" customHeight="1" x14ac:dyDescent="0.3">
      <c r="A99" s="568"/>
      <c r="B99" s="1163"/>
      <c r="C99" s="1074" t="s">
        <v>237</v>
      </c>
      <c r="D99" s="1065" t="s">
        <v>57</v>
      </c>
      <c r="E99" s="672" t="s">
        <v>65</v>
      </c>
      <c r="F99" s="1067" t="s">
        <v>168</v>
      </c>
      <c r="G99" s="618" t="s">
        <v>13</v>
      </c>
      <c r="H99" s="910">
        <f t="shared" si="3"/>
        <v>58.550000000000004</v>
      </c>
      <c r="I99" s="847">
        <v>70.260000000000005</v>
      </c>
      <c r="J99" s="619">
        <f t="shared" si="5"/>
        <v>70.260000000000005</v>
      </c>
      <c r="K99" s="806"/>
      <c r="L99" s="620"/>
      <c r="M99" s="621">
        <v>8302</v>
      </c>
      <c r="N99" s="1109"/>
    </row>
    <row r="100" spans="1:14" ht="35.25" customHeight="1" x14ac:dyDescent="0.3">
      <c r="A100" s="568"/>
      <c r="B100" s="1186" t="s">
        <v>953</v>
      </c>
      <c r="C100" s="693" t="s">
        <v>229</v>
      </c>
      <c r="D100" s="1079" t="s">
        <v>57</v>
      </c>
      <c r="E100" s="697" t="s">
        <v>163</v>
      </c>
      <c r="F100" s="1091" t="s">
        <v>165</v>
      </c>
      <c r="G100" s="680" t="s">
        <v>13</v>
      </c>
      <c r="H100" s="855">
        <f t="shared" si="3"/>
        <v>41.65</v>
      </c>
      <c r="I100" s="887">
        <v>49.98</v>
      </c>
      <c r="J100" s="681">
        <f t="shared" si="5"/>
        <v>49.98</v>
      </c>
      <c r="K100" s="811"/>
      <c r="L100" s="695"/>
      <c r="M100" s="604">
        <v>8302</v>
      </c>
      <c r="N100" s="1109"/>
    </row>
    <row r="101" spans="1:14" ht="52.5" customHeight="1" x14ac:dyDescent="0.3">
      <c r="A101" s="568"/>
      <c r="B101" s="1174"/>
      <c r="C101" s="1077" t="s">
        <v>271</v>
      </c>
      <c r="D101" s="1082" t="s">
        <v>57</v>
      </c>
      <c r="E101" s="659" t="s">
        <v>164</v>
      </c>
      <c r="F101" s="1087" t="s">
        <v>1774</v>
      </c>
      <c r="G101" s="611" t="s">
        <v>13</v>
      </c>
      <c r="H101" s="852">
        <f t="shared" si="3"/>
        <v>53.2</v>
      </c>
      <c r="I101" s="846">
        <v>63.84</v>
      </c>
      <c r="J101" s="612">
        <f t="shared" si="5"/>
        <v>63.84</v>
      </c>
      <c r="K101" s="805"/>
      <c r="L101" s="613"/>
      <c r="M101" s="604">
        <v>8302</v>
      </c>
      <c r="N101" s="1106"/>
    </row>
    <row r="102" spans="1:14" ht="27.75" customHeight="1" x14ac:dyDescent="0.3">
      <c r="A102" s="568"/>
      <c r="B102" s="1071" t="s">
        <v>1272</v>
      </c>
      <c r="C102" s="1073" t="s">
        <v>224</v>
      </c>
      <c r="D102" s="1083" t="s">
        <v>1267</v>
      </c>
      <c r="E102" s="662" t="s">
        <v>1269</v>
      </c>
      <c r="F102" s="1083" t="s">
        <v>170</v>
      </c>
      <c r="G102" s="653" t="s">
        <v>13</v>
      </c>
      <c r="H102" s="909">
        <f t="shared" si="3"/>
        <v>21.658333333333331</v>
      </c>
      <c r="I102" s="885">
        <v>25.99</v>
      </c>
      <c r="J102" s="689">
        <f t="shared" si="5"/>
        <v>25.99</v>
      </c>
      <c r="K102" s="809"/>
      <c r="L102" s="649"/>
      <c r="M102" s="670">
        <v>8302</v>
      </c>
      <c r="N102" s="1106"/>
    </row>
    <row r="103" spans="1:14" ht="27.75" customHeight="1" x14ac:dyDescent="0.3">
      <c r="A103" s="568"/>
      <c r="B103" s="1072" t="s">
        <v>1272</v>
      </c>
      <c r="C103" s="1073" t="s">
        <v>237</v>
      </c>
      <c r="D103" s="1083" t="s">
        <v>1267</v>
      </c>
      <c r="E103" s="662" t="s">
        <v>1270</v>
      </c>
      <c r="F103" s="1088" t="s">
        <v>168</v>
      </c>
      <c r="G103" s="653" t="s">
        <v>13</v>
      </c>
      <c r="H103" s="909">
        <f t="shared" si="3"/>
        <v>42.400000000000006</v>
      </c>
      <c r="I103" s="885">
        <v>50.88</v>
      </c>
      <c r="J103" s="689">
        <f t="shared" si="5"/>
        <v>50.88</v>
      </c>
      <c r="K103" s="809"/>
      <c r="L103" s="649"/>
      <c r="M103" s="655">
        <v>8302</v>
      </c>
    </row>
    <row r="104" spans="1:14" ht="27.75" customHeight="1" x14ac:dyDescent="0.3">
      <c r="A104" s="568"/>
      <c r="B104" s="1068" t="s">
        <v>1268</v>
      </c>
      <c r="C104" s="1074" t="s">
        <v>225</v>
      </c>
      <c r="D104" s="1065" t="s">
        <v>1267</v>
      </c>
      <c r="E104" s="672" t="s">
        <v>1271</v>
      </c>
      <c r="F104" s="1067" t="s">
        <v>1774</v>
      </c>
      <c r="G104" s="618" t="s">
        <v>13</v>
      </c>
      <c r="H104" s="910">
        <f t="shared" si="3"/>
        <v>31.1</v>
      </c>
      <c r="I104" s="847">
        <v>37.32</v>
      </c>
      <c r="J104" s="619">
        <f t="shared" si="5"/>
        <v>37.32</v>
      </c>
      <c r="K104" s="806"/>
      <c r="L104" s="620"/>
      <c r="M104" s="621">
        <v>8302</v>
      </c>
      <c r="N104" s="1106"/>
    </row>
    <row r="105" spans="1:14" ht="65.25" customHeight="1" x14ac:dyDescent="0.3">
      <c r="A105" s="568"/>
      <c r="B105" s="1077" t="s">
        <v>1976</v>
      </c>
      <c r="C105" s="1077" t="s">
        <v>271</v>
      </c>
      <c r="D105" s="1082" t="s">
        <v>1772</v>
      </c>
      <c r="E105" s="659" t="s">
        <v>1671</v>
      </c>
      <c r="F105" s="1087" t="s">
        <v>1773</v>
      </c>
      <c r="G105" s="611" t="s">
        <v>13</v>
      </c>
      <c r="H105" s="852">
        <f t="shared" si="3"/>
        <v>88.15</v>
      </c>
      <c r="I105" s="889">
        <v>105.78</v>
      </c>
      <c r="J105" s="612">
        <f t="shared" si="5"/>
        <v>105.78</v>
      </c>
      <c r="K105" s="805"/>
      <c r="L105" s="613"/>
      <c r="M105" s="614">
        <v>8302</v>
      </c>
      <c r="N105" s="1109"/>
    </row>
    <row r="106" spans="1:14" ht="70.5" customHeight="1" x14ac:dyDescent="0.3">
      <c r="A106" s="568"/>
      <c r="B106" s="1068" t="str">
        <f>'Прайс повний'!A181</f>
        <v>04/0.2</v>
      </c>
      <c r="C106" s="1074" t="str">
        <f>'Прайс повний'!B181</f>
        <v>ОС</v>
      </c>
      <c r="D106" s="1065" t="str">
        <f>'Прайс повний'!C181</f>
        <v>Затискач смуга/смуга</v>
      </c>
      <c r="E106" s="646" t="str">
        <f>'Прайс повний'!D181</f>
        <v>80 105</v>
      </c>
      <c r="F106" s="1012" t="str">
        <f>'Прайс повний'!E181</f>
        <v>Затискач з двох плоских пластин  товщиною 2мм, гальванічно оцинк., на чотири болти М8</v>
      </c>
      <c r="G106" s="618" t="s">
        <v>13</v>
      </c>
      <c r="H106" s="911">
        <f t="shared" si="3"/>
        <v>68.808333333333323</v>
      </c>
      <c r="I106" s="1127">
        <v>82.57</v>
      </c>
      <c r="J106" s="619">
        <f>ROUND(I106*(100-$J$3)/100, 2)</f>
        <v>82.57</v>
      </c>
      <c r="K106" s="1013"/>
      <c r="L106" s="649"/>
      <c r="M106" s="621">
        <v>8302</v>
      </c>
      <c r="N106" s="891"/>
    </row>
    <row r="107" spans="1:14" ht="70.5" customHeight="1" x14ac:dyDescent="0.3">
      <c r="A107" s="568"/>
      <c r="B107" s="1075" t="str">
        <f>'Прайс повний'!A182</f>
        <v>04/0.2</v>
      </c>
      <c r="C107" s="1077" t="str">
        <f>'Прайс повний'!B182</f>
        <v>OCH</v>
      </c>
      <c r="D107" s="1082" t="str">
        <f>'Прайс повний'!C182</f>
        <v>Затискач смуга/смуга (гар.цинк.)</v>
      </c>
      <c r="E107" s="648" t="str">
        <f>'Прайс повний'!D182</f>
        <v>80 005</v>
      </c>
      <c r="F107" s="949" t="s">
        <v>1763</v>
      </c>
      <c r="G107" s="611" t="s">
        <v>13</v>
      </c>
      <c r="H107" s="854">
        <f t="shared" si="3"/>
        <v>82.925000000000011</v>
      </c>
      <c r="I107" s="889">
        <v>99.51</v>
      </c>
      <c r="J107" s="612">
        <f>ROUND(I107*(100-$J$3)/100, 2)</f>
        <v>99.51</v>
      </c>
      <c r="K107" s="814"/>
      <c r="L107" s="613"/>
      <c r="M107" s="631">
        <v>8302</v>
      </c>
      <c r="N107" s="1106"/>
    </row>
    <row r="108" spans="1:14" ht="24.95" customHeight="1" x14ac:dyDescent="0.3">
      <c r="A108" s="568"/>
      <c r="B108" s="1176" t="str">
        <f>'Прайс повний'!A141</f>
        <v>04/8.2</v>
      </c>
      <c r="C108" s="1089" t="str">
        <f>'Прайс повний'!B141</f>
        <v>OC</v>
      </c>
      <c r="D108" s="1088" t="str">
        <f>'Прайс повний'!C141</f>
        <v>Затискач смуга/дріт d8-10</v>
      </c>
      <c r="E108" s="1014" t="str">
        <f>'Прайс повний'!D141</f>
        <v>80 001</v>
      </c>
      <c r="F108" s="1157" t="s">
        <v>1771</v>
      </c>
      <c r="G108" s="664" t="str">
        <f>'Прайс повний'!F141</f>
        <v>шт.</v>
      </c>
      <c r="H108" s="908">
        <f t="shared" si="3"/>
        <v>73.11666666666666</v>
      </c>
      <c r="I108" s="1132">
        <v>87.74</v>
      </c>
      <c r="J108" s="654">
        <f t="shared" ref="J108:J126" si="6">ROUND(I108*(100-$J$3)/100, 2)</f>
        <v>87.74</v>
      </c>
      <c r="K108" s="1015"/>
      <c r="L108" s="649"/>
      <c r="M108" s="655">
        <v>8302</v>
      </c>
    </row>
    <row r="109" spans="1:14" ht="24.95" customHeight="1" x14ac:dyDescent="0.3">
      <c r="A109" s="568"/>
      <c r="B109" s="1177"/>
      <c r="C109" s="1089" t="str">
        <f>'Прайс повний'!B142</f>
        <v>OCH</v>
      </c>
      <c r="D109" s="1088" t="str">
        <f>'Прайс повний'!C142</f>
        <v>Затискач смуга/дріт d8-10 (гар.цинк.)</v>
      </c>
      <c r="E109" s="1014" t="str">
        <f>'Прайс повний'!D142</f>
        <v>80 002</v>
      </c>
      <c r="F109" s="1157"/>
      <c r="G109" s="664" t="str">
        <f>'Прайс повний'!F142</f>
        <v>шт.</v>
      </c>
      <c r="H109" s="909">
        <f t="shared" si="3"/>
        <v>87.391666666666666</v>
      </c>
      <c r="I109" s="1132">
        <v>104.87</v>
      </c>
      <c r="J109" s="654">
        <f t="shared" si="6"/>
        <v>104.87</v>
      </c>
      <c r="K109" s="1015"/>
      <c r="L109" s="649"/>
      <c r="M109" s="655">
        <v>8302</v>
      </c>
      <c r="N109" s="1106"/>
    </row>
    <row r="110" spans="1:14" ht="24.95" customHeight="1" x14ac:dyDescent="0.3">
      <c r="A110" s="568"/>
      <c r="B110" s="1177"/>
      <c r="C110" s="1089" t="str">
        <f>'Прайс повний'!B143</f>
        <v>Ni</v>
      </c>
      <c r="D110" s="1088" t="str">
        <f>'Прайс повний'!C143</f>
        <v>Затискач смуга/дріт d8-10 (нержавійка)</v>
      </c>
      <c r="E110" s="1014" t="str">
        <f>'Прайс повний'!D143</f>
        <v>80 003</v>
      </c>
      <c r="F110" s="1157"/>
      <c r="G110" s="664" t="str">
        <f>'Прайс повний'!F143</f>
        <v>шт.</v>
      </c>
      <c r="H110" s="909">
        <f t="shared" si="3"/>
        <v>90.574999999999989</v>
      </c>
      <c r="I110" s="1132">
        <v>108.69</v>
      </c>
      <c r="J110" s="654">
        <f t="shared" si="6"/>
        <v>108.69</v>
      </c>
      <c r="K110" s="1015"/>
      <c r="L110" s="649"/>
      <c r="M110" s="655">
        <v>8302</v>
      </c>
    </row>
    <row r="111" spans="1:14" ht="24.95" customHeight="1" x14ac:dyDescent="0.3">
      <c r="A111" s="568"/>
      <c r="B111" s="1178"/>
      <c r="C111" s="1089" t="str">
        <f>'Прайс повний'!B144</f>
        <v>Cu</v>
      </c>
      <c r="D111" s="1088" t="str">
        <f>'Прайс повний'!C144</f>
        <v>Затискач смуга/дріт d8-10 (мідь)</v>
      </c>
      <c r="E111" s="1014" t="str">
        <f>'Прайс повний'!D144</f>
        <v>90 090</v>
      </c>
      <c r="F111" s="1157"/>
      <c r="G111" s="664" t="str">
        <f>'Прайс повний'!F144</f>
        <v>шт.</v>
      </c>
      <c r="H111" s="910">
        <f t="shared" si="3"/>
        <v>352.72500000000002</v>
      </c>
      <c r="I111" s="1132">
        <v>423.27</v>
      </c>
      <c r="J111" s="654">
        <f t="shared" si="6"/>
        <v>423.27</v>
      </c>
      <c r="K111" s="1015"/>
      <c r="L111" s="649"/>
      <c r="M111" s="655">
        <v>7419</v>
      </c>
      <c r="N111" s="1106"/>
    </row>
    <row r="112" spans="1:14" ht="24.95" customHeight="1" x14ac:dyDescent="0.3">
      <c r="A112" s="568"/>
      <c r="B112" s="1160" t="str">
        <f>'Прайс повний'!A153</f>
        <v>04/8.3</v>
      </c>
      <c r="C112" s="1069" t="str">
        <f>'Прайс повний'!B149</f>
        <v>OC</v>
      </c>
      <c r="D112" s="1081" t="str">
        <f>'Прайс повний'!C149</f>
        <v>Затискач смуга/дріт d8-10</v>
      </c>
      <c r="E112" s="703" t="str">
        <f>'Прайс повний'!D149</f>
        <v>80 010</v>
      </c>
      <c r="F112" s="1158" t="s">
        <v>1770</v>
      </c>
      <c r="G112" s="1081" t="str">
        <f>'Прайс повний'!F149</f>
        <v>шт.</v>
      </c>
      <c r="H112" s="855">
        <f t="shared" si="3"/>
        <v>75.216666666666683</v>
      </c>
      <c r="I112" s="1133">
        <v>90.26</v>
      </c>
      <c r="J112" s="602">
        <f t="shared" si="6"/>
        <v>90.26</v>
      </c>
      <c r="K112" s="816"/>
      <c r="L112" s="603"/>
      <c r="M112" s="674">
        <v>8302</v>
      </c>
    </row>
    <row r="113" spans="1:14" ht="24.95" customHeight="1" x14ac:dyDescent="0.3">
      <c r="A113" s="568"/>
      <c r="B113" s="1184"/>
      <c r="C113" s="1070" t="str">
        <f>'Прайс повний'!B150</f>
        <v>ОСН</v>
      </c>
      <c r="D113" s="1078" t="str">
        <f>'Прайс повний'!C150</f>
        <v>Затискач смуга/дріт d8-10 (гар.цинк.)</v>
      </c>
      <c r="E113" s="650" t="str">
        <f>'Прайс повний'!D150</f>
        <v>80 030</v>
      </c>
      <c r="F113" s="1156"/>
      <c r="G113" s="1078" t="str">
        <f>'Прайс повний'!F150</f>
        <v>шт.</v>
      </c>
      <c r="H113" s="851">
        <f t="shared" si="3"/>
        <v>105.26666666666667</v>
      </c>
      <c r="I113" s="1102">
        <v>126.32</v>
      </c>
      <c r="J113" s="608">
        <f t="shared" si="6"/>
        <v>126.32</v>
      </c>
      <c r="K113" s="815"/>
      <c r="L113" s="603"/>
      <c r="M113" s="604">
        <v>8302</v>
      </c>
      <c r="N113" s="1107"/>
    </row>
    <row r="114" spans="1:14" ht="24.95" customHeight="1" x14ac:dyDescent="0.3">
      <c r="A114" s="568"/>
      <c r="B114" s="1184"/>
      <c r="C114" s="1070" t="str">
        <f>'Прайс повний'!B151</f>
        <v>Ni</v>
      </c>
      <c r="D114" s="1078" t="str">
        <f>'Прайс повний'!C151</f>
        <v>Затискач смуга/дріт d8-10 (нержавійка)</v>
      </c>
      <c r="E114" s="650" t="str">
        <f>'Прайс повний'!D151</f>
        <v>80 085</v>
      </c>
      <c r="F114" s="1156"/>
      <c r="G114" s="1078" t="str">
        <f>'Прайс повний'!F151</f>
        <v>шт.</v>
      </c>
      <c r="H114" s="851">
        <f t="shared" si="3"/>
        <v>109.25</v>
      </c>
      <c r="I114" s="1102">
        <v>131.1</v>
      </c>
      <c r="J114" s="608">
        <f t="shared" si="6"/>
        <v>131.1</v>
      </c>
      <c r="K114" s="815"/>
      <c r="L114" s="603"/>
      <c r="M114" s="604">
        <v>8302</v>
      </c>
    </row>
    <row r="115" spans="1:14" ht="15" x14ac:dyDescent="0.3">
      <c r="A115" s="568"/>
      <c r="B115" s="1184"/>
      <c r="C115" s="1070" t="str">
        <f>'Прайс повний'!B152</f>
        <v>Cu</v>
      </c>
      <c r="D115" s="1078" t="str">
        <f>'Прайс повний'!C152</f>
        <v>Затискач смуга/дріт d8-10 (мідь)</v>
      </c>
      <c r="E115" s="650" t="str">
        <f>'Прайс повний'!D152</f>
        <v>90 091</v>
      </c>
      <c r="F115" s="1156"/>
      <c r="G115" s="1078" t="str">
        <f>'Прайс повний'!F152</f>
        <v>шт.</v>
      </c>
      <c r="H115" s="851">
        <f t="shared" si="3"/>
        <v>427.7</v>
      </c>
      <c r="I115" s="1102">
        <v>513.24</v>
      </c>
      <c r="J115" s="608">
        <f t="shared" si="6"/>
        <v>513.24</v>
      </c>
      <c r="K115" s="815"/>
      <c r="L115" s="603"/>
      <c r="M115" s="604">
        <v>7419</v>
      </c>
      <c r="N115" s="1106"/>
    </row>
    <row r="116" spans="1:14" ht="53.25" customHeight="1" x14ac:dyDescent="0.3">
      <c r="A116" s="568"/>
      <c r="B116" s="1185"/>
      <c r="C116" s="1077" t="s">
        <v>230</v>
      </c>
      <c r="D116" s="1082" t="s">
        <v>1703</v>
      </c>
      <c r="E116" s="660" t="s">
        <v>209</v>
      </c>
      <c r="F116" s="1082" t="s">
        <v>211</v>
      </c>
      <c r="G116" s="611" t="s">
        <v>13</v>
      </c>
      <c r="H116" s="852">
        <f t="shared" si="3"/>
        <v>227.91666666666669</v>
      </c>
      <c r="I116" s="889">
        <v>273.5</v>
      </c>
      <c r="J116" s="612">
        <f t="shared" si="6"/>
        <v>273.5</v>
      </c>
      <c r="K116" s="814"/>
      <c r="L116" s="613"/>
      <c r="M116" s="614">
        <v>7419</v>
      </c>
      <c r="N116" s="1106"/>
    </row>
    <row r="117" spans="1:14" ht="24.95" customHeight="1" x14ac:dyDescent="0.3">
      <c r="A117" s="568"/>
      <c r="B117" s="1162" t="str">
        <f>'Прайс повний'!A157</f>
        <v>04/88.2</v>
      </c>
      <c r="C117" s="1073" t="str">
        <f>'Прайс повний'!B157</f>
        <v>ОС</v>
      </c>
      <c r="D117" s="1083" t="str">
        <f>'Прайс повний'!C157</f>
        <v>Затискач дріт d8-10/дріт d8-10</v>
      </c>
      <c r="E117" s="702" t="str">
        <f>'Прайс повний'!D157</f>
        <v>80 015</v>
      </c>
      <c r="F117" s="1150" t="s">
        <v>1769</v>
      </c>
      <c r="G117" s="1083" t="str">
        <f>IF(F117='Прайс повний'!E157,'Прайс повний'!F157,IF('Прайс Громовик'!F117='Прайс повний'!E158,'Прайс повний'!F158,IF('Прайс Громовик'!F117='Прайс повний'!E159,'Прайс повний'!F159,'Прайс повний'!F160)))</f>
        <v>шт.</v>
      </c>
      <c r="H117" s="908">
        <f t="shared" si="3"/>
        <v>75.708333333333329</v>
      </c>
      <c r="I117" s="1132">
        <v>90.85</v>
      </c>
      <c r="J117" s="654">
        <f t="shared" si="6"/>
        <v>90.85</v>
      </c>
      <c r="K117" s="1015"/>
      <c r="L117" s="649"/>
      <c r="M117" s="655">
        <v>8302</v>
      </c>
    </row>
    <row r="118" spans="1:14" ht="24.95" customHeight="1" x14ac:dyDescent="0.3">
      <c r="A118" s="568"/>
      <c r="B118" s="1179"/>
      <c r="C118" s="1073" t="str">
        <f>'Прайс повний'!B158</f>
        <v>ОСН</v>
      </c>
      <c r="D118" s="1083" t="str">
        <f>'Прайс повний'!C158</f>
        <v>Затискач дріт d8-10/дріт d8-10 (гар.цинк.)</v>
      </c>
      <c r="E118" s="702" t="str">
        <f>'Прайс повний'!D158</f>
        <v>80 035</v>
      </c>
      <c r="F118" s="1150"/>
      <c r="G118" s="1083" t="str">
        <f>IF(F118='Прайс повний'!E158,'Прайс повний'!F158,IF('Прайс Громовик'!F118='Прайс повний'!E159,'Прайс повний'!F159,IF('Прайс Громовик'!F118='Прайс повний'!E160,'Прайс повний'!F160,'Прайс повний'!F161)))</f>
        <v>шт.</v>
      </c>
      <c r="H118" s="909">
        <f t="shared" ref="H118:H178" si="7">I118/120*100</f>
        <v>91.375</v>
      </c>
      <c r="I118" s="1132">
        <v>109.65</v>
      </c>
      <c r="J118" s="654">
        <f t="shared" si="6"/>
        <v>109.65</v>
      </c>
      <c r="K118" s="1015"/>
      <c r="L118" s="649"/>
      <c r="M118" s="655">
        <v>8302</v>
      </c>
      <c r="N118" s="1106"/>
    </row>
    <row r="119" spans="1:14" ht="24.95" customHeight="1" x14ac:dyDescent="0.3">
      <c r="A119" s="568"/>
      <c r="B119" s="1179"/>
      <c r="C119" s="1073" t="str">
        <f>'Прайс повний'!B159</f>
        <v>Ni</v>
      </c>
      <c r="D119" s="1083" t="str">
        <f>'Прайс повний'!C159</f>
        <v>Затискач дріт d8-10/дріт d8-10 (нержавійка)</v>
      </c>
      <c r="E119" s="702" t="str">
        <f>'Прайс повний'!D159</f>
        <v>80 033</v>
      </c>
      <c r="F119" s="1150"/>
      <c r="G119" s="1083" t="str">
        <f>IF(F119='Прайс повний'!E159,'Прайс повний'!F159,IF('Прайс Громовик'!F119='Прайс повний'!E160,'Прайс повний'!F160,IF('Прайс Громовик'!F119='Прайс повний'!E161,'Прайс повний'!F161,'Прайс повний'!F162)))</f>
        <v>шт.</v>
      </c>
      <c r="H119" s="909">
        <f t="shared" si="7"/>
        <v>93.674999999999997</v>
      </c>
      <c r="I119" s="1132">
        <v>112.41</v>
      </c>
      <c r="J119" s="654">
        <f t="shared" si="6"/>
        <v>112.41</v>
      </c>
      <c r="K119" s="1015"/>
      <c r="L119" s="649"/>
      <c r="M119" s="655">
        <v>8302</v>
      </c>
    </row>
    <row r="120" spans="1:14" ht="24.95" customHeight="1" x14ac:dyDescent="0.3">
      <c r="A120" s="568"/>
      <c r="B120" s="1163"/>
      <c r="C120" s="1074" t="str">
        <f>'Прайс повний'!B160</f>
        <v>Cu</v>
      </c>
      <c r="D120" s="1065" t="str">
        <f>'Прайс повний'!C160</f>
        <v>Затискач дріт d8-10/дріт d8-10 (мідь)</v>
      </c>
      <c r="E120" s="646" t="str">
        <f>'Прайс повний'!D160</f>
        <v>90 092</v>
      </c>
      <c r="F120" s="1155"/>
      <c r="G120" s="1083" t="str">
        <f>IF(F120='Прайс повний'!E160,'Прайс повний'!F160,IF('Прайс Громовик'!F120='Прайс повний'!E161,'Прайс повний'!F161,IF('Прайс Громовик'!F120='Прайс повний'!E162,'Прайс повний'!F162,'Прайс повний'!F163)))</f>
        <v>шт.</v>
      </c>
      <c r="H120" s="910">
        <f t="shared" si="7"/>
        <v>333.13333333333333</v>
      </c>
      <c r="I120" s="1103">
        <v>399.76</v>
      </c>
      <c r="J120" s="619">
        <f t="shared" si="6"/>
        <v>399.76</v>
      </c>
      <c r="K120" s="1013"/>
      <c r="L120" s="649"/>
      <c r="M120" s="655">
        <v>7419</v>
      </c>
      <c r="N120" s="1106"/>
    </row>
    <row r="121" spans="1:14" ht="30.75" customHeight="1" x14ac:dyDescent="0.3">
      <c r="A121" s="568"/>
      <c r="B121" s="1181" t="str">
        <f>'Прайс повний'!A161</f>
        <v>04/16.2</v>
      </c>
      <c r="C121" s="1069" t="str">
        <f>'Прайс повний'!B161</f>
        <v>ОС</v>
      </c>
      <c r="D121" s="1081" t="str">
        <f>'Прайс повний'!C161</f>
        <v>Затискач прут d16/смуга</v>
      </c>
      <c r="E121" s="703" t="str">
        <f>'Прайс повний'!D161</f>
        <v>80 051</v>
      </c>
      <c r="F121" s="1158" t="s">
        <v>1768</v>
      </c>
      <c r="G121" s="601" t="s">
        <v>13</v>
      </c>
      <c r="H121" s="855">
        <f t="shared" si="7"/>
        <v>66.008333333333326</v>
      </c>
      <c r="I121" s="1133">
        <v>79.209999999999994</v>
      </c>
      <c r="J121" s="602">
        <f t="shared" si="6"/>
        <v>79.209999999999994</v>
      </c>
      <c r="K121" s="816"/>
      <c r="L121" s="603"/>
      <c r="M121" s="674">
        <v>8302</v>
      </c>
    </row>
    <row r="122" spans="1:14" ht="27.75" customHeight="1" x14ac:dyDescent="0.3">
      <c r="A122" s="568"/>
      <c r="B122" s="1173"/>
      <c r="C122" s="1070" t="str">
        <f>'Прайс повний'!B162</f>
        <v>ОСН</v>
      </c>
      <c r="D122" s="1078" t="str">
        <f>'Прайс повний'!C162</f>
        <v>Затискач прут d16/смуга (гар.цинк.)</v>
      </c>
      <c r="E122" s="650" t="str">
        <f>'Прайс повний'!D162</f>
        <v>80 050</v>
      </c>
      <c r="F122" s="1156"/>
      <c r="G122" s="607" t="s">
        <v>13</v>
      </c>
      <c r="H122" s="851">
        <f t="shared" si="7"/>
        <v>90.208333333333329</v>
      </c>
      <c r="I122" s="1102">
        <v>108.25</v>
      </c>
      <c r="J122" s="608">
        <f t="shared" si="6"/>
        <v>108.25</v>
      </c>
      <c r="K122" s="815"/>
      <c r="L122" s="603"/>
      <c r="M122" s="604">
        <v>8302</v>
      </c>
      <c r="N122" s="1106"/>
    </row>
    <row r="123" spans="1:14" ht="32.25" customHeight="1" x14ac:dyDescent="0.3">
      <c r="A123" s="568"/>
      <c r="B123" s="1174"/>
      <c r="C123" s="1077" t="str">
        <f>'Прайс повний'!B164</f>
        <v>Ni</v>
      </c>
      <c r="D123" s="1082" t="str">
        <f>'Прайс повний'!C164</f>
        <v>Затискач прут d16/смуга (нержавійка)</v>
      </c>
      <c r="E123" s="648" t="str">
        <f>'Прайс повний'!D164</f>
        <v>80 053</v>
      </c>
      <c r="F123" s="1148"/>
      <c r="G123" s="611" t="s">
        <v>13</v>
      </c>
      <c r="H123" s="852">
        <f t="shared" si="7"/>
        <v>95.308333333333337</v>
      </c>
      <c r="I123" s="1134">
        <v>114.37</v>
      </c>
      <c r="J123" s="612">
        <f t="shared" si="6"/>
        <v>114.37</v>
      </c>
      <c r="K123" s="814"/>
      <c r="L123" s="603"/>
      <c r="M123" s="604">
        <v>8302</v>
      </c>
    </row>
    <row r="124" spans="1:14" ht="27.75" customHeight="1" x14ac:dyDescent="0.3">
      <c r="A124" s="568"/>
      <c r="B124" s="1162" t="str">
        <f>'Прайс повний'!A165</f>
        <v>04/16.3</v>
      </c>
      <c r="C124" s="1076" t="str">
        <f>'Прайс повний'!B165</f>
        <v>ОС</v>
      </c>
      <c r="D124" s="1084" t="str">
        <f>'Прайс повний'!C165</f>
        <v>Затискач прут d16/смуга</v>
      </c>
      <c r="E124" s="701" t="str">
        <f>'Прайс повний'!D165</f>
        <v>80 056</v>
      </c>
      <c r="F124" s="1149" t="s">
        <v>1767</v>
      </c>
      <c r="G124" s="675" t="s">
        <v>13</v>
      </c>
      <c r="H124" s="908">
        <f t="shared" si="7"/>
        <v>82.066666666666663</v>
      </c>
      <c r="I124" s="1135">
        <v>98.48</v>
      </c>
      <c r="J124" s="668">
        <f t="shared" si="6"/>
        <v>98.48</v>
      </c>
      <c r="K124" s="1016"/>
      <c r="L124" s="649"/>
      <c r="M124" s="670">
        <v>8302</v>
      </c>
    </row>
    <row r="125" spans="1:14" ht="28.5" customHeight="1" x14ac:dyDescent="0.3">
      <c r="A125" s="568"/>
      <c r="B125" s="1179"/>
      <c r="C125" s="1073" t="str">
        <f>'Прайс повний'!B166</f>
        <v>ОСН</v>
      </c>
      <c r="D125" s="1083" t="str">
        <f>'Прайс повний'!C166</f>
        <v>Затискач прут d16/смуга (гар.цинк.)</v>
      </c>
      <c r="E125" s="702" t="str">
        <f>'Прайс повний'!D166</f>
        <v>80 055</v>
      </c>
      <c r="F125" s="1150"/>
      <c r="G125" s="653" t="s">
        <v>13</v>
      </c>
      <c r="H125" s="909">
        <f t="shared" si="7"/>
        <v>110.33333333333333</v>
      </c>
      <c r="I125" s="1132">
        <v>132.4</v>
      </c>
      <c r="J125" s="654">
        <f t="shared" si="6"/>
        <v>132.4</v>
      </c>
      <c r="K125" s="1015"/>
      <c r="L125" s="649"/>
      <c r="M125" s="655">
        <v>8302</v>
      </c>
      <c r="N125" s="1107"/>
    </row>
    <row r="126" spans="1:14" ht="31.5" customHeight="1" x14ac:dyDescent="0.3">
      <c r="A126" s="568"/>
      <c r="B126" s="1163"/>
      <c r="C126" s="1074" t="str">
        <f>'Прайс повний'!B169</f>
        <v>Ni</v>
      </c>
      <c r="D126" s="1065" t="str">
        <f>'Прайс повний'!C169</f>
        <v>Затискач прут d16/смуга (нержавійка)</v>
      </c>
      <c r="E126" s="646" t="str">
        <f>'Прайс повний'!D169</f>
        <v>80 080</v>
      </c>
      <c r="F126" s="1155"/>
      <c r="G126" s="618" t="s">
        <v>13</v>
      </c>
      <c r="H126" s="910">
        <f t="shared" si="7"/>
        <v>121.52500000000002</v>
      </c>
      <c r="I126" s="1103">
        <v>145.83000000000001</v>
      </c>
      <c r="J126" s="619">
        <f t="shared" si="6"/>
        <v>145.83000000000001</v>
      </c>
      <c r="K126" s="1013"/>
      <c r="L126" s="649"/>
      <c r="M126" s="655">
        <v>8302</v>
      </c>
    </row>
    <row r="127" spans="1:14" ht="29.25" hidden="1" customHeight="1" x14ac:dyDescent="0.3">
      <c r="A127" s="568"/>
      <c r="B127" s="1075" t="str">
        <f>'Прайс повний'!A185</f>
        <v>44/8.2</v>
      </c>
      <c r="C127" s="1077" t="str">
        <f>'Прайс повний'!B185</f>
        <v>OCH</v>
      </c>
      <c r="D127" s="1082" t="str">
        <f>'Прайс повний'!C185</f>
        <v>Затискач дріт d8-10/смуга 40 (гар.цинк.)</v>
      </c>
      <c r="E127" s="648" t="str">
        <f>'Прайс повний'!D185</f>
        <v>80 482</v>
      </c>
      <c r="F127" s="1078" t="s">
        <v>988</v>
      </c>
      <c r="G127" s="611" t="s">
        <v>13</v>
      </c>
      <c r="H127" s="854">
        <f t="shared" si="7"/>
        <v>59.666666666666657</v>
      </c>
      <c r="I127" s="889">
        <f>'Прайс повний'!H185</f>
        <v>71.599999999999994</v>
      </c>
      <c r="J127" s="612">
        <f t="shared" ref="J127:J128" si="8">ROUND(I127*(100-$J$3)/100, 2)</f>
        <v>71.599999999999994</v>
      </c>
      <c r="K127" s="815"/>
      <c r="L127" s="603"/>
      <c r="M127" s="604"/>
    </row>
    <row r="128" spans="1:14" ht="29.25" hidden="1" customHeight="1" x14ac:dyDescent="0.3">
      <c r="A128" s="568"/>
      <c r="B128" s="1075" t="str">
        <f>'Прайс повний'!A186</f>
        <v>44/8.3</v>
      </c>
      <c r="C128" s="1077" t="str">
        <f>'Прайс повний'!B186</f>
        <v>OCH</v>
      </c>
      <c r="D128" s="1082" t="str">
        <f>'Прайс повний'!C186</f>
        <v>Затискач дріт d8-10/смуга 40 (гар.цинк.)</v>
      </c>
      <c r="E128" s="648" t="str">
        <f>'Прайс повний'!D186</f>
        <v>80 483</v>
      </c>
      <c r="F128" s="1078" t="s">
        <v>989</v>
      </c>
      <c r="G128" s="611" t="s">
        <v>13</v>
      </c>
      <c r="H128" s="854">
        <f t="shared" si="7"/>
        <v>73.375</v>
      </c>
      <c r="I128" s="889">
        <f>'Прайс повний'!H186</f>
        <v>88.05</v>
      </c>
      <c r="J128" s="612">
        <f t="shared" si="8"/>
        <v>88.05</v>
      </c>
      <c r="K128" s="815"/>
      <c r="L128" s="603"/>
      <c r="M128" s="604"/>
    </row>
    <row r="129" spans="1:14" ht="30" customHeight="1" x14ac:dyDescent="0.3">
      <c r="A129" s="568"/>
      <c r="B129" s="1181" t="str">
        <f>'Прайс повний'!A170</f>
        <v>04/168.2</v>
      </c>
      <c r="C129" s="656" t="str">
        <f>'Прайс повний'!B170</f>
        <v>ОС</v>
      </c>
      <c r="D129" s="1085" t="str">
        <f>'Прайс повний'!C170</f>
        <v>Затискач прут d16/дріт d8-10</v>
      </c>
      <c r="E129" s="950" t="str">
        <f>'Прайс повний'!D170</f>
        <v>80 025</v>
      </c>
      <c r="F129" s="1151" t="s">
        <v>1766</v>
      </c>
      <c r="G129" s="657" t="s">
        <v>13</v>
      </c>
      <c r="H129" s="855">
        <f t="shared" si="7"/>
        <v>73.525000000000006</v>
      </c>
      <c r="I129" s="1133">
        <v>88.23</v>
      </c>
      <c r="J129" s="602">
        <f t="shared" ref="J129:J140" si="9">ROUND(I129*(100-$J$3)/100, 2)</f>
        <v>88.23</v>
      </c>
      <c r="K129" s="816"/>
      <c r="L129" s="603"/>
      <c r="M129" s="674">
        <v>8302</v>
      </c>
    </row>
    <row r="130" spans="1:14" ht="29.25" customHeight="1" x14ac:dyDescent="0.3">
      <c r="A130" s="568"/>
      <c r="B130" s="1173"/>
      <c r="C130" s="930" t="str">
        <f>'Прайс повний'!B171</f>
        <v>ОСН</v>
      </c>
      <c r="D130" s="1086" t="str">
        <f>'Прайс повний'!C171</f>
        <v>Затискач прут d16/дріт d8-10 (гар.цинк.)</v>
      </c>
      <c r="E130" s="699" t="str">
        <f>'Прайс повний'!D171</f>
        <v>80 045</v>
      </c>
      <c r="F130" s="1152"/>
      <c r="G130" s="658" t="s">
        <v>13</v>
      </c>
      <c r="H130" s="851">
        <f t="shared" si="7"/>
        <v>95.941666666666663</v>
      </c>
      <c r="I130" s="1102">
        <v>115.13</v>
      </c>
      <c r="J130" s="608">
        <f t="shared" si="9"/>
        <v>115.13</v>
      </c>
      <c r="K130" s="815"/>
      <c r="L130" s="603"/>
      <c r="M130" s="604">
        <v>8302</v>
      </c>
      <c r="N130" s="1106"/>
    </row>
    <row r="131" spans="1:14" ht="32.25" customHeight="1" x14ac:dyDescent="0.3">
      <c r="A131" s="568"/>
      <c r="B131" s="1174"/>
      <c r="C131" s="931" t="str">
        <f>'Прайс повний'!B174</f>
        <v>Ni</v>
      </c>
      <c r="D131" s="1087" t="str">
        <f>'Прайс повний'!C174</f>
        <v>Затискач прут d16/дріт d8-10 (нержавійка)</v>
      </c>
      <c r="E131" s="951" t="str">
        <f>'Прайс повний'!D174</f>
        <v>80 093</v>
      </c>
      <c r="F131" s="1153"/>
      <c r="G131" s="660" t="s">
        <v>13</v>
      </c>
      <c r="H131" s="852">
        <f t="shared" si="7"/>
        <v>102.02500000000001</v>
      </c>
      <c r="I131" s="1134">
        <v>122.43</v>
      </c>
      <c r="J131" s="612">
        <f t="shared" si="9"/>
        <v>122.43</v>
      </c>
      <c r="K131" s="814"/>
      <c r="L131" s="603"/>
      <c r="M131" s="604">
        <v>8302</v>
      </c>
    </row>
    <row r="132" spans="1:14" ht="30.75" customHeight="1" x14ac:dyDescent="0.3">
      <c r="A132" s="568"/>
      <c r="B132" s="1162" t="str">
        <f>'Прайс повний'!A175</f>
        <v>04/168.3</v>
      </c>
      <c r="C132" s="1076" t="str">
        <f>'Прайс повний'!B175</f>
        <v>ОС</v>
      </c>
      <c r="D132" s="1084" t="str">
        <f>'Прайс повний'!C175</f>
        <v>Затискач прут d16/смуга/дріт d8-10</v>
      </c>
      <c r="E132" s="701" t="str">
        <f>'Прайс повний'!D175</f>
        <v>80 020</v>
      </c>
      <c r="F132" s="1149" t="s">
        <v>1765</v>
      </c>
      <c r="G132" s="675" t="s">
        <v>13</v>
      </c>
      <c r="H132" s="908">
        <f t="shared" si="7"/>
        <v>84.45</v>
      </c>
      <c r="I132" s="1135">
        <v>101.34</v>
      </c>
      <c r="J132" s="668">
        <f t="shared" si="9"/>
        <v>101.34</v>
      </c>
      <c r="K132" s="1016"/>
      <c r="L132" s="649"/>
      <c r="M132" s="670">
        <v>8302</v>
      </c>
    </row>
    <row r="133" spans="1:14" ht="30" customHeight="1" x14ac:dyDescent="0.3">
      <c r="A133" s="568"/>
      <c r="B133" s="1179"/>
      <c r="C133" s="1073" t="str">
        <f>'Прайс повний'!B176</f>
        <v>ОСH</v>
      </c>
      <c r="D133" s="1083" t="str">
        <f>'Прайс повний'!C176</f>
        <v>Затискач прут d16/смуга/дріт d8-10 (гар.цинк.)</v>
      </c>
      <c r="E133" s="702" t="str">
        <f>'Прайс повний'!D176</f>
        <v>80 040</v>
      </c>
      <c r="F133" s="1154"/>
      <c r="G133" s="653" t="s">
        <v>13</v>
      </c>
      <c r="H133" s="909">
        <f t="shared" si="7"/>
        <v>108.38333333333334</v>
      </c>
      <c r="I133" s="1132">
        <v>130.06</v>
      </c>
      <c r="J133" s="654">
        <f t="shared" si="9"/>
        <v>130.06</v>
      </c>
      <c r="K133" s="1015"/>
      <c r="L133" s="649"/>
      <c r="M133" s="655">
        <v>8302</v>
      </c>
      <c r="N133" s="1106"/>
    </row>
    <row r="134" spans="1:14" ht="30" customHeight="1" x14ac:dyDescent="0.3">
      <c r="A134" s="568"/>
      <c r="B134" s="1163"/>
      <c r="C134" s="1074" t="str">
        <f>'Прайс повний'!B180</f>
        <v>Ni</v>
      </c>
      <c r="D134" s="1065" t="str">
        <f>'Прайс повний'!C180</f>
        <v>Затискач прут d16/смуга/дріт d8-10 (нержавійка)</v>
      </c>
      <c r="E134" s="646" t="str">
        <f>'Прайс повний'!D180</f>
        <v>80 084</v>
      </c>
      <c r="F134" s="1155"/>
      <c r="G134" s="618" t="s">
        <v>13</v>
      </c>
      <c r="H134" s="910">
        <f t="shared" si="7"/>
        <v>133.16666666666669</v>
      </c>
      <c r="I134" s="1103">
        <v>159.80000000000001</v>
      </c>
      <c r="J134" s="619">
        <f t="shared" si="9"/>
        <v>159.80000000000001</v>
      </c>
      <c r="K134" s="1013"/>
      <c r="L134" s="649"/>
      <c r="M134" s="621">
        <v>8302</v>
      </c>
    </row>
    <row r="135" spans="1:14" ht="36.75" customHeight="1" x14ac:dyDescent="0.3">
      <c r="A135" s="568"/>
      <c r="B135" s="1182" t="str">
        <f>'Прайс повний'!A184</f>
        <v>44/0.2</v>
      </c>
      <c r="C135" s="1070" t="str">
        <f>'Прайс повний'!B183</f>
        <v>OC</v>
      </c>
      <c r="D135" s="1078" t="str">
        <f>'Прайс повний'!C183</f>
        <v>Затискач смуга/смуга 40</v>
      </c>
      <c r="E135" s="650" t="str">
        <f>'Прайс повний'!D183</f>
        <v>80 404</v>
      </c>
      <c r="F135" s="1079" t="s">
        <v>1764</v>
      </c>
      <c r="G135" s="607" t="s">
        <v>13</v>
      </c>
      <c r="H135" s="851">
        <f t="shared" si="7"/>
        <v>75.916666666666671</v>
      </c>
      <c r="I135" s="1101">
        <v>91.1</v>
      </c>
      <c r="J135" s="608">
        <f t="shared" si="9"/>
        <v>91.1</v>
      </c>
      <c r="K135" s="815"/>
      <c r="L135" s="603"/>
      <c r="M135" s="604">
        <v>8302</v>
      </c>
    </row>
    <row r="136" spans="1:14" ht="36" customHeight="1" x14ac:dyDescent="0.3">
      <c r="A136" s="568"/>
      <c r="B136" s="1183"/>
      <c r="C136" s="1077" t="str">
        <f>'Прайс повний'!B184</f>
        <v>OCH</v>
      </c>
      <c r="D136" s="1082" t="str">
        <f>'Прайс повний'!C184</f>
        <v>Затискач смуга/смуга 40 (гар.цинк.)</v>
      </c>
      <c r="E136" s="648" t="str">
        <f>'Прайс повний'!D184</f>
        <v>80 405</v>
      </c>
      <c r="F136" s="1082" t="s">
        <v>1763</v>
      </c>
      <c r="G136" s="611" t="s">
        <v>13</v>
      </c>
      <c r="H136" s="852">
        <f t="shared" si="7"/>
        <v>102.85833333333333</v>
      </c>
      <c r="I136" s="889">
        <v>123.43</v>
      </c>
      <c r="J136" s="612">
        <f t="shared" si="9"/>
        <v>123.43</v>
      </c>
      <c r="K136" s="814"/>
      <c r="L136" s="603"/>
      <c r="M136" s="614">
        <v>8302</v>
      </c>
      <c r="N136" s="1106"/>
    </row>
    <row r="137" spans="1:14" ht="41.25" customHeight="1" x14ac:dyDescent="0.3">
      <c r="A137" s="568"/>
      <c r="B137" s="1177" t="str">
        <f>'Прайс повний'!A146</f>
        <v>44/8.2</v>
      </c>
      <c r="C137" s="1073" t="str">
        <f>'Прайс повний'!B146</f>
        <v>OC</v>
      </c>
      <c r="D137" s="1083" t="str">
        <f>'Прайс повний'!C146</f>
        <v>Затискач смуга 40/дріт d8-10</v>
      </c>
      <c r="E137" s="702" t="str">
        <f>'Прайс повний'!D146</f>
        <v>80 007</v>
      </c>
      <c r="F137" s="1083" t="str">
        <f>'Прайс повний'!E146</f>
        <v>Затискач з однієї пластини з вигином під 8-10 мм товщиною 2 мм та однієї плоскої, гальванічно оцинковані, на чотири болти М8</v>
      </c>
      <c r="G137" s="653" t="str">
        <f>'Прайс повний'!F146</f>
        <v>шт.</v>
      </c>
      <c r="H137" s="909">
        <f t="shared" si="7"/>
        <v>81.241666666666674</v>
      </c>
      <c r="I137" s="1132">
        <v>97.49</v>
      </c>
      <c r="J137" s="654">
        <f t="shared" si="9"/>
        <v>97.49</v>
      </c>
      <c r="K137" s="1015"/>
      <c r="L137" s="649"/>
      <c r="M137" s="655">
        <v>8302</v>
      </c>
    </row>
    <row r="138" spans="1:14" s="388" customFormat="1" ht="41.25" customHeight="1" x14ac:dyDescent="0.3">
      <c r="A138" s="579"/>
      <c r="B138" s="1180"/>
      <c r="C138" s="1073" t="str">
        <f>'Прайс повний'!B147</f>
        <v>OCH</v>
      </c>
      <c r="D138" s="1083" t="str">
        <f>'Прайс повний'!C147</f>
        <v>Затискач смуга 40/дріт d8-10 (гар.цинк.)</v>
      </c>
      <c r="E138" s="702" t="str">
        <f>'Прайс повний'!D147</f>
        <v>80 006</v>
      </c>
      <c r="F138" s="1083" t="str">
        <f>'Прайс повний'!E147</f>
        <v>Затискач з однієї пластини з вигином під 8-10 мм товщиною 2.5 мм та однієї плоскої, гарячецинковані, на чотири болти М8</v>
      </c>
      <c r="G138" s="653" t="str">
        <f>'Прайс повний'!F147</f>
        <v>шт.</v>
      </c>
      <c r="H138" s="910">
        <f t="shared" si="7"/>
        <v>108.175</v>
      </c>
      <c r="I138" s="1132">
        <v>129.81</v>
      </c>
      <c r="J138" s="654">
        <f t="shared" si="9"/>
        <v>129.81</v>
      </c>
      <c r="K138" s="1015"/>
      <c r="L138" s="649"/>
      <c r="M138" s="621">
        <v>8302</v>
      </c>
      <c r="N138" s="1108"/>
    </row>
    <row r="139" spans="1:14" ht="41.25" customHeight="1" x14ac:dyDescent="0.3">
      <c r="A139" s="568"/>
      <c r="B139" s="1160" t="str">
        <f>'Прайс повний'!A154</f>
        <v>44/8.3</v>
      </c>
      <c r="C139" s="1069" t="str">
        <f>'Прайс повний'!B154</f>
        <v>OC</v>
      </c>
      <c r="D139" s="1081" t="str">
        <f>'Прайс повний'!C154</f>
        <v>Затискач смуга 40/дріт d8-10</v>
      </c>
      <c r="E139" s="952">
        <f>'Прайс повний'!D154</f>
        <v>90096</v>
      </c>
      <c r="F139" s="1081" t="str">
        <f>'Прайс повний'!E154</f>
        <v>Затискач з однієї пластини з вигином під 8-10 мм товщиною 2 мм та двох плоских, гальванічно оцинковані, на чотири болти М8</v>
      </c>
      <c r="G139" s="601" t="s">
        <v>13</v>
      </c>
      <c r="H139" s="855">
        <f t="shared" si="7"/>
        <v>108.41666666666667</v>
      </c>
      <c r="I139" s="1136">
        <v>130.1</v>
      </c>
      <c r="J139" s="602">
        <f t="shared" si="9"/>
        <v>130.1</v>
      </c>
      <c r="K139" s="816"/>
      <c r="L139" s="673"/>
      <c r="M139" s="674">
        <v>8302</v>
      </c>
    </row>
    <row r="140" spans="1:14" s="388" customFormat="1" ht="41.25" customHeight="1" x14ac:dyDescent="0.3">
      <c r="A140" s="579"/>
      <c r="B140" s="1161"/>
      <c r="C140" s="1077" t="str">
        <f>'Прайс повний'!B155</f>
        <v>OCH</v>
      </c>
      <c r="D140" s="1082" t="str">
        <f>'Прайс повний'!C155</f>
        <v>Затискач смуга 40/дріт d8-10 (гар.цинк.)</v>
      </c>
      <c r="E140" s="659" t="str">
        <f>'Прайс повний'!D155</f>
        <v>90 097</v>
      </c>
      <c r="F140" s="1082" t="str">
        <f>'Прайс повний'!E150</f>
        <v>Затискач з однієї пластини з вигином під 8-10 мм, товщиною 2.5 мм, та двох плоских, гарячецинковані, на чотири болти М8</v>
      </c>
      <c r="G140" s="611" t="s">
        <v>13</v>
      </c>
      <c r="H140" s="852">
        <f t="shared" si="7"/>
        <v>135.57499999999999</v>
      </c>
      <c r="I140" s="889">
        <v>162.69</v>
      </c>
      <c r="J140" s="612">
        <f t="shared" si="9"/>
        <v>162.69</v>
      </c>
      <c r="K140" s="814"/>
      <c r="L140" s="613"/>
      <c r="M140" s="614">
        <v>8302</v>
      </c>
      <c r="N140" s="1108"/>
    </row>
    <row r="141" spans="1:14" ht="78" customHeight="1" x14ac:dyDescent="0.3">
      <c r="A141" s="568"/>
      <c r="B141" s="1017" t="s">
        <v>925</v>
      </c>
      <c r="C141" s="633" t="str">
        <f>'Прайс повний'!B163</f>
        <v>ОСН</v>
      </c>
      <c r="D141" s="635" t="str">
        <f>'Прайс повний'!C163</f>
        <v>Затискач прут d16-20/смуга 40 (гар.цинк.)</v>
      </c>
      <c r="E141" s="634" t="str">
        <f>'Прайс повний'!D163</f>
        <v>80 450</v>
      </c>
      <c r="F141" s="635" t="str">
        <f>IF(E141='Прайс повний'!D163,'Прайс повний'!E163,IF('Прайс Громовик'!E141='Прайс повний'!D165,'Прайс повний'!E165,IF('Прайс Громовик'!E141='Прайс повний'!D166,'Прайс повний'!E166,'Прайс повний'!E169)))</f>
        <v>Затискач з однієї пластини з вигином під 16-20 мм товщ. 3 мм та однієї плоскої, гарячецинк., на чотири болти М8</v>
      </c>
      <c r="G141" s="636" t="s">
        <v>13</v>
      </c>
      <c r="H141" s="911">
        <f t="shared" si="7"/>
        <v>114.69999999999997</v>
      </c>
      <c r="I141" s="1137">
        <v>137.63999999999999</v>
      </c>
      <c r="J141" s="637">
        <f t="shared" ref="J141" si="10">ROUND(I141*(100-$J$3)/100, 2)</f>
        <v>137.63999999999999</v>
      </c>
      <c r="K141" s="1018"/>
      <c r="L141" s="638"/>
      <c r="M141" s="639">
        <v>8302</v>
      </c>
      <c r="N141" s="1106"/>
    </row>
    <row r="142" spans="1:14" ht="78" customHeight="1" x14ac:dyDescent="0.3">
      <c r="A142" s="568"/>
      <c r="B142" s="1075" t="s">
        <v>930</v>
      </c>
      <c r="C142" s="1077" t="str">
        <f>'Прайс повний'!B167</f>
        <v>ОСН</v>
      </c>
      <c r="D142" s="1082" t="str">
        <f>'Прайс повний'!C167</f>
        <v>Затискач прут d16-20/смуга 40 (гар.цинк.)</v>
      </c>
      <c r="E142" s="648" t="str">
        <f>'Прайс повний'!D167</f>
        <v>80 455</v>
      </c>
      <c r="F142" s="1082" t="str">
        <f>IF(E142='Прайс повний'!D167,'Прайс повний'!E167,IF('Прайс Громовик'!E142='Прайс повний'!D170,'Прайс повний'!E170,IF('Прайс Громовик'!E142='Прайс повний'!D171,'Прайс повний'!E171,'Прайс повний'!E174)))</f>
        <v>Затискач з однієї пластини з вигином під 16-20 мм товщ. 3 мм та двох плоских, гарячецинк., на чотири болти М8</v>
      </c>
      <c r="G142" s="611" t="s">
        <v>13</v>
      </c>
      <c r="H142" s="852">
        <f t="shared" si="7"/>
        <v>144.14166666666665</v>
      </c>
      <c r="I142" s="1134">
        <v>172.97</v>
      </c>
      <c r="J142" s="612">
        <f t="shared" ref="J142:J146" si="11">ROUND(I142*(100-$J$3)/100, 2)</f>
        <v>172.97</v>
      </c>
      <c r="K142" s="814"/>
      <c r="L142" s="613"/>
      <c r="M142" s="614">
        <v>8302</v>
      </c>
      <c r="N142" s="1106"/>
    </row>
    <row r="143" spans="1:14" ht="78" customHeight="1" x14ac:dyDescent="0.3">
      <c r="A143" s="568"/>
      <c r="B143" s="1017" t="s">
        <v>934</v>
      </c>
      <c r="C143" s="633" t="str">
        <f>'Прайс повний'!B172</f>
        <v>ОСН</v>
      </c>
      <c r="D143" s="635" t="str">
        <f>'Прайс повний'!C172</f>
        <v>Затискач прут d16-20/дріт d8-10 (гар.цинк.)</v>
      </c>
      <c r="E143" s="634" t="str">
        <f>'Прайс повний'!D172</f>
        <v>80 445</v>
      </c>
      <c r="F143" s="635" t="str">
        <f>IF(E143='Прайс повний'!D172,'Прайс повний'!E172,IF('Прайс Громовик'!E143='Прайс повний'!D175,'Прайс повний'!E175,IF('Прайс Громовик'!E143='Прайс повний'!D176,'Прайс повний'!E176,'Прайс повний'!E180)))</f>
        <v>Затискач з однієї пластини з вигином під 16-20 мм товщ. 3 мм та однієї під 8 мм, гарячецинк., на чотири болти М8</v>
      </c>
      <c r="G143" s="636" t="s">
        <v>13</v>
      </c>
      <c r="H143" s="911">
        <f t="shared" si="7"/>
        <v>120.98333333333333</v>
      </c>
      <c r="I143" s="1137">
        <v>145.18</v>
      </c>
      <c r="J143" s="637">
        <f t="shared" si="11"/>
        <v>145.18</v>
      </c>
      <c r="K143" s="1018"/>
      <c r="L143" s="638"/>
      <c r="M143" s="639">
        <v>8302</v>
      </c>
      <c r="N143" s="1110"/>
    </row>
    <row r="144" spans="1:14" s="388" customFormat="1" ht="78" customHeight="1" x14ac:dyDescent="0.3">
      <c r="A144" s="579"/>
      <c r="B144" s="1075" t="s">
        <v>933</v>
      </c>
      <c r="C144" s="641" t="str">
        <f>'Прайс повний'!B177</f>
        <v>ОСH</v>
      </c>
      <c r="D144" s="643" t="str">
        <f>'Прайс повний'!C177</f>
        <v>Затискач прут d16-20/смуга 40/дріт d8-10 (гар.цинк.)</v>
      </c>
      <c r="E144" s="642" t="str">
        <f>'Прайс повний'!D177</f>
        <v>80 440</v>
      </c>
      <c r="F144" s="643" t="str">
        <f>IF(E144='Прайс повний'!D177,'Прайс повний'!E177,IF('Прайс Громовик'!E144='Прайс повний'!D182,'Прайс повний'!E182,IF('Прайс Громовик'!E144='Прайс повний'!D184,'Прайс повний'!E184,'Прайс повний'!E188)))</f>
        <v>Затискач з однієї пластини з вигином під 16-20 мм товщ. 3 мм, однієї під 8 мм та однієї плоскої,  гарячецинк., на чотири болти М8</v>
      </c>
      <c r="G144" s="644" t="s">
        <v>13</v>
      </c>
      <c r="H144" s="854">
        <f t="shared" si="7"/>
        <v>144.05833333333334</v>
      </c>
      <c r="I144" s="1138">
        <v>172.87</v>
      </c>
      <c r="J144" s="629">
        <f t="shared" si="11"/>
        <v>172.87</v>
      </c>
      <c r="K144" s="894"/>
      <c r="L144" s="630"/>
      <c r="M144" s="631">
        <v>8302</v>
      </c>
      <c r="N144" s="1108"/>
    </row>
    <row r="145" spans="1:14" s="388" customFormat="1" ht="48" customHeight="1" x14ac:dyDescent="0.3">
      <c r="A145" s="579"/>
      <c r="B145" s="1162" t="s">
        <v>1804</v>
      </c>
      <c r="C145" s="1073" t="s">
        <v>224</v>
      </c>
      <c r="D145" s="1083" t="s">
        <v>1977</v>
      </c>
      <c r="E145" s="702" t="s">
        <v>1807</v>
      </c>
      <c r="F145" s="1083" t="s">
        <v>1809</v>
      </c>
      <c r="G145" s="688" t="s">
        <v>13</v>
      </c>
      <c r="H145" s="908">
        <f t="shared" si="7"/>
        <v>78.133333333333326</v>
      </c>
      <c r="I145" s="1135">
        <v>93.76</v>
      </c>
      <c r="J145" s="668">
        <f t="shared" si="11"/>
        <v>93.76</v>
      </c>
      <c r="K145" s="1015"/>
      <c r="L145" s="649"/>
      <c r="M145" s="670">
        <v>8302</v>
      </c>
      <c r="N145" s="880"/>
    </row>
    <row r="146" spans="1:14" s="388" customFormat="1" ht="48" customHeight="1" x14ac:dyDescent="0.3">
      <c r="A146" s="579"/>
      <c r="B146" s="1163"/>
      <c r="C146" s="1074" t="s">
        <v>225</v>
      </c>
      <c r="D146" s="1065" t="s">
        <v>1978</v>
      </c>
      <c r="E146" s="646" t="s">
        <v>1808</v>
      </c>
      <c r="F146" s="1065" t="s">
        <v>1810</v>
      </c>
      <c r="G146" s="618" t="s">
        <v>13</v>
      </c>
      <c r="H146" s="910">
        <f t="shared" si="7"/>
        <v>89.233333333333334</v>
      </c>
      <c r="I146" s="1103">
        <v>107.08</v>
      </c>
      <c r="J146" s="619">
        <f t="shared" si="11"/>
        <v>107.08</v>
      </c>
      <c r="K146" s="1013"/>
      <c r="L146" s="620"/>
      <c r="M146" s="621">
        <v>8302</v>
      </c>
      <c r="N146" s="880"/>
    </row>
    <row r="147" spans="1:14" ht="18" customHeight="1" x14ac:dyDescent="0.25">
      <c r="A147" s="821" t="s">
        <v>772</v>
      </c>
      <c r="B147" s="705"/>
      <c r="C147" s="683"/>
      <c r="D147" s="684"/>
      <c r="E147" s="684"/>
      <c r="F147" s="896"/>
      <c r="G147" s="895"/>
      <c r="H147" s="857"/>
      <c r="I147" s="1117"/>
      <c r="J147" s="897"/>
      <c r="K147" s="812"/>
      <c r="L147" s="686"/>
      <c r="M147" s="707"/>
    </row>
    <row r="148" spans="1:14" ht="55.5" customHeight="1" x14ac:dyDescent="0.3">
      <c r="A148" s="568"/>
      <c r="B148" s="1089" t="s">
        <v>742</v>
      </c>
      <c r="C148" s="1089" t="s">
        <v>229</v>
      </c>
      <c r="D148" s="1088" t="s">
        <v>738</v>
      </c>
      <c r="E148" s="662" t="s">
        <v>739</v>
      </c>
      <c r="F148" s="1088" t="s">
        <v>752</v>
      </c>
      <c r="G148" s="664" t="s">
        <v>13</v>
      </c>
      <c r="H148" s="911">
        <f t="shared" si="7"/>
        <v>183.05833333333334</v>
      </c>
      <c r="I148" s="885">
        <v>219.67</v>
      </c>
      <c r="J148" s="654">
        <f>ROUND(I148*(100-$J$3)/100, 2)</f>
        <v>219.67</v>
      </c>
      <c r="K148" s="809"/>
      <c r="L148" s="649"/>
      <c r="M148" s="670">
        <v>8302</v>
      </c>
      <c r="N148" s="1107"/>
    </row>
    <row r="149" spans="1:14" ht="47.25" customHeight="1" x14ac:dyDescent="0.3">
      <c r="A149" s="568"/>
      <c r="B149" s="656" t="s">
        <v>743</v>
      </c>
      <c r="C149" s="656" t="s">
        <v>271</v>
      </c>
      <c r="D149" s="1085" t="s">
        <v>740</v>
      </c>
      <c r="E149" s="600" t="s">
        <v>749</v>
      </c>
      <c r="F149" s="1085" t="s">
        <v>753</v>
      </c>
      <c r="G149" s="657" t="s">
        <v>13</v>
      </c>
      <c r="H149" s="851">
        <f t="shared" si="7"/>
        <v>133.98333333333335</v>
      </c>
      <c r="I149" s="1122">
        <v>160.78</v>
      </c>
      <c r="J149" s="602">
        <f>ROUND(I149*(100-$J$3)/100, 2)</f>
        <v>160.78</v>
      </c>
      <c r="K149" s="802"/>
      <c r="L149" s="603"/>
      <c r="M149" s="674">
        <v>8302</v>
      </c>
      <c r="N149" s="1107"/>
    </row>
    <row r="150" spans="1:14" ht="47.25" customHeight="1" x14ac:dyDescent="0.3">
      <c r="A150" s="568"/>
      <c r="B150" s="930" t="s">
        <v>744</v>
      </c>
      <c r="C150" s="930" t="s">
        <v>271</v>
      </c>
      <c r="D150" s="1086" t="s">
        <v>741</v>
      </c>
      <c r="E150" s="606" t="s">
        <v>750</v>
      </c>
      <c r="F150" s="1086" t="s">
        <v>754</v>
      </c>
      <c r="G150" s="658" t="s">
        <v>13</v>
      </c>
      <c r="H150" s="852">
        <f t="shared" si="7"/>
        <v>159.54166666666666</v>
      </c>
      <c r="I150" s="845">
        <v>191.45</v>
      </c>
      <c r="J150" s="608">
        <f>ROUND(I150*(100-$J$3)/100, 2)</f>
        <v>191.45</v>
      </c>
      <c r="K150" s="803"/>
      <c r="L150" s="603"/>
      <c r="M150" s="604">
        <v>8302</v>
      </c>
      <c r="N150" s="1107"/>
    </row>
    <row r="151" spans="1:14" ht="61.5" customHeight="1" x14ac:dyDescent="0.3">
      <c r="A151" s="568"/>
      <c r="B151" s="633" t="str">
        <f>'Прайс повний'!A191</f>
        <v>70/10</v>
      </c>
      <c r="C151" s="633" t="str">
        <f>'Прайс повний'!B191</f>
        <v>AL</v>
      </c>
      <c r="D151" s="635" t="str">
        <f>'Прайс повний'!C191</f>
        <v>Термокомпенсатор</v>
      </c>
      <c r="E151" s="635" t="str">
        <f>'Прайс повний'!D191</f>
        <v>70 810</v>
      </c>
      <c r="F151" s="635" t="s">
        <v>849</v>
      </c>
      <c r="G151" s="636" t="s">
        <v>13</v>
      </c>
      <c r="H151" s="911">
        <f t="shared" si="7"/>
        <v>84.6</v>
      </c>
      <c r="I151" s="1124">
        <v>101.52</v>
      </c>
      <c r="J151" s="637">
        <f>ROUND(I151*(100-$J$3)/100, 2)</f>
        <v>101.52</v>
      </c>
      <c r="K151" s="808"/>
      <c r="L151" s="649"/>
      <c r="M151" s="670">
        <v>7616</v>
      </c>
      <c r="N151" s="1107"/>
    </row>
    <row r="152" spans="1:14" s="388" customFormat="1" ht="72.75" customHeight="1" x14ac:dyDescent="0.3">
      <c r="A152" s="579"/>
      <c r="B152" s="1070" t="str">
        <f>'Прайс повний'!A192</f>
        <v>68/1</v>
      </c>
      <c r="C152" s="1069" t="str">
        <f>'Прайс повний'!B192</f>
        <v>PL</v>
      </c>
      <c r="D152" s="1081" t="str">
        <f>'Прайс повний'!C192</f>
        <v>Коробка для фасадного ревізійного з'єднання</v>
      </c>
      <c r="E152" s="708">
        <f>'Прайс повний'!D192</f>
        <v>68010</v>
      </c>
      <c r="F152" s="1081" t="str">
        <f>'Прайс повний'!E192</f>
        <v>Коробка для фасадного ревізійного з'єднання 140х140х60</v>
      </c>
      <c r="G152" s="601" t="s">
        <v>13</v>
      </c>
      <c r="H152" s="851">
        <f t="shared" si="7"/>
        <v>324.75</v>
      </c>
      <c r="I152" s="1122">
        <v>389.7</v>
      </c>
      <c r="J152" s="602">
        <f>ROUND(IF($J$3&gt;15,I152*(100-15)/100,I152*(100-$J$3)/100),2)</f>
        <v>389.7</v>
      </c>
      <c r="K152" s="802"/>
      <c r="L152" s="603"/>
      <c r="M152" s="674"/>
      <c r="N152" s="883"/>
    </row>
    <row r="153" spans="1:14" s="388" customFormat="1" ht="61.5" customHeight="1" x14ac:dyDescent="0.3">
      <c r="A153" s="579"/>
      <c r="B153" s="1070" t="str">
        <f>'Прайс повний'!A193</f>
        <v>68/2</v>
      </c>
      <c r="C153" s="1070" t="str">
        <f>'Прайс повний'!B193</f>
        <v>PL</v>
      </c>
      <c r="D153" s="1078" t="str">
        <f>'Прайс повний'!C193</f>
        <v>Коробка для фасадного ревізійного з'єднання</v>
      </c>
      <c r="E153" s="1078">
        <f>'Прайс повний'!D193</f>
        <v>68020</v>
      </c>
      <c r="F153" s="1078" t="str">
        <f>'Прайс повний'!E193</f>
        <v>Коробка для фасадного ревізійного з'єднання 140х140х100</v>
      </c>
      <c r="G153" s="607" t="s">
        <v>13</v>
      </c>
      <c r="H153" s="851">
        <f t="shared" si="7"/>
        <v>468.00000000000006</v>
      </c>
      <c r="I153" s="845">
        <v>561.6</v>
      </c>
      <c r="J153" s="681">
        <f t="shared" ref="J153:J154" si="12">ROUND(IF($J$3&gt;15,I153*(100-15)/100,I153*(100-$J$3)/100),2)</f>
        <v>561.6</v>
      </c>
      <c r="K153" s="803"/>
      <c r="L153" s="603"/>
      <c r="M153" s="604"/>
      <c r="N153" s="883"/>
    </row>
    <row r="154" spans="1:14" s="388" customFormat="1" ht="93" customHeight="1" x14ac:dyDescent="0.3">
      <c r="A154" s="579"/>
      <c r="B154" s="1077" t="s">
        <v>1242</v>
      </c>
      <c r="C154" s="1077" t="s">
        <v>273</v>
      </c>
      <c r="D154" s="1082" t="s">
        <v>1243</v>
      </c>
      <c r="E154" s="1082">
        <v>68030</v>
      </c>
      <c r="F154" s="1082" t="s">
        <v>1244</v>
      </c>
      <c r="G154" s="611" t="s">
        <v>13</v>
      </c>
      <c r="H154" s="852">
        <f t="shared" si="7"/>
        <v>714</v>
      </c>
      <c r="I154" s="846">
        <v>856.8</v>
      </c>
      <c r="J154" s="612">
        <f t="shared" si="12"/>
        <v>856.8</v>
      </c>
      <c r="K154" s="805"/>
      <c r="L154" s="613"/>
      <c r="M154" s="614"/>
      <c r="N154" s="883"/>
    </row>
    <row r="155" spans="1:14" ht="55.5" customHeight="1" thickBot="1" x14ac:dyDescent="0.35">
      <c r="A155" s="568"/>
      <c r="B155" s="1089" t="s">
        <v>745</v>
      </c>
      <c r="C155" s="1089" t="s">
        <v>229</v>
      </c>
      <c r="D155" s="1088" t="s">
        <v>756</v>
      </c>
      <c r="E155" s="662" t="s">
        <v>751</v>
      </c>
      <c r="F155" s="1088" t="s">
        <v>757</v>
      </c>
      <c r="G155" s="664" t="s">
        <v>13</v>
      </c>
      <c r="H155" s="910">
        <f t="shared" si="7"/>
        <v>327.91666666666669</v>
      </c>
      <c r="I155" s="885">
        <v>393.5</v>
      </c>
      <c r="J155" s="654">
        <f>ROUND(I155*(100-$J$3)/100, 2)</f>
        <v>393.5</v>
      </c>
      <c r="K155" s="809"/>
      <c r="L155" s="1019"/>
      <c r="M155" s="621">
        <v>8302</v>
      </c>
      <c r="N155" s="1107"/>
    </row>
    <row r="156" spans="1:14" ht="18" customHeight="1" x14ac:dyDescent="0.25">
      <c r="A156" s="535" t="s">
        <v>128</v>
      </c>
      <c r="B156" s="705"/>
      <c r="C156" s="683"/>
      <c r="D156" s="684"/>
      <c r="E156" s="684"/>
      <c r="F156" s="684"/>
      <c r="G156" s="706"/>
      <c r="H156" s="856"/>
      <c r="I156" s="848"/>
      <c r="J156" s="685"/>
      <c r="K156" s="812"/>
      <c r="L156" s="686"/>
      <c r="M156" s="696"/>
    </row>
    <row r="157" spans="1:14" ht="30" customHeight="1" x14ac:dyDescent="0.25">
      <c r="A157" s="580"/>
      <c r="B157" s="1070" t="s">
        <v>844</v>
      </c>
      <c r="C157" s="1070" t="s">
        <v>278</v>
      </c>
      <c r="D157" s="1078" t="str">
        <f>'Прайс повний'!C197</f>
        <v>Блискавкоприймач алюмінієвий ALT-1500</v>
      </c>
      <c r="E157" s="676" t="str">
        <f>'Прайс повний'!D197</f>
        <v>50 011</v>
      </c>
      <c r="F157" s="1156" t="s">
        <v>945</v>
      </c>
      <c r="G157" s="607" t="s">
        <v>13</v>
      </c>
      <c r="H157" s="855">
        <f t="shared" si="7"/>
        <v>371.16666666666663</v>
      </c>
      <c r="I157" s="845">
        <v>445.4</v>
      </c>
      <c r="J157" s="608">
        <f t="shared" ref="J157:J233" si="13">ROUND(I157*(100-$J$3)/100, 2)</f>
        <v>445.4</v>
      </c>
      <c r="K157" s="803"/>
      <c r="L157" s="603"/>
      <c r="M157" s="674">
        <v>7616</v>
      </c>
    </row>
    <row r="158" spans="1:14" ht="30" customHeight="1" x14ac:dyDescent="0.25">
      <c r="A158" s="580"/>
      <c r="B158" s="1070" t="s">
        <v>843</v>
      </c>
      <c r="C158" s="1070" t="s">
        <v>278</v>
      </c>
      <c r="D158" s="1078" t="str">
        <f>'Прайс повний'!C198</f>
        <v>Блискавкоприймач алюмінієвий ALT-2000</v>
      </c>
      <c r="E158" s="676" t="str">
        <f>'Прайс повний'!D198</f>
        <v>50 021</v>
      </c>
      <c r="F158" s="1156"/>
      <c r="G158" s="607" t="s">
        <v>13</v>
      </c>
      <c r="H158" s="851">
        <f t="shared" si="7"/>
        <v>452.70833333333337</v>
      </c>
      <c r="I158" s="845">
        <v>543.25</v>
      </c>
      <c r="J158" s="608">
        <f t="shared" si="13"/>
        <v>543.25</v>
      </c>
      <c r="K158" s="803"/>
      <c r="L158" s="603"/>
      <c r="M158" s="604">
        <v>7616</v>
      </c>
    </row>
    <row r="159" spans="1:14" ht="30" customHeight="1" x14ac:dyDescent="0.25">
      <c r="A159" s="580"/>
      <c r="B159" s="1070" t="s">
        <v>70</v>
      </c>
      <c r="C159" s="1070" t="s">
        <v>278</v>
      </c>
      <c r="D159" s="1078" t="str">
        <f>'Прайс повний'!C199</f>
        <v>Блискавкоприймач алюмінієвий ALT-2500</v>
      </c>
      <c r="E159" s="676" t="str">
        <f>'Прайс повний'!D199</f>
        <v>50 031</v>
      </c>
      <c r="F159" s="1156"/>
      <c r="G159" s="607" t="s">
        <v>13</v>
      </c>
      <c r="H159" s="851">
        <f t="shared" si="7"/>
        <v>559.57499999999993</v>
      </c>
      <c r="I159" s="845">
        <v>671.49</v>
      </c>
      <c r="J159" s="608">
        <f t="shared" si="13"/>
        <v>671.49</v>
      </c>
      <c r="K159" s="803"/>
      <c r="L159" s="603"/>
      <c r="M159" s="604">
        <v>7616</v>
      </c>
    </row>
    <row r="160" spans="1:14" ht="30" customHeight="1" x14ac:dyDescent="0.25">
      <c r="A160" s="580"/>
      <c r="B160" s="1077" t="s">
        <v>72</v>
      </c>
      <c r="C160" s="1077" t="s">
        <v>278</v>
      </c>
      <c r="D160" s="1082" t="str">
        <f>'Прайс повний'!C200</f>
        <v>Блискавкоприймач алюмінієвий ALT-3000</v>
      </c>
      <c r="E160" s="677" t="str">
        <f>'Прайс повний'!D200</f>
        <v>50 041</v>
      </c>
      <c r="F160" s="1148"/>
      <c r="G160" s="611" t="s">
        <v>13</v>
      </c>
      <c r="H160" s="852">
        <f t="shared" si="7"/>
        <v>641.11666666666679</v>
      </c>
      <c r="I160" s="846">
        <v>769.34</v>
      </c>
      <c r="J160" s="612">
        <f t="shared" si="13"/>
        <v>769.34</v>
      </c>
      <c r="K160" s="805"/>
      <c r="L160" s="603"/>
      <c r="M160" s="604">
        <v>7616</v>
      </c>
    </row>
    <row r="161" spans="1:14" ht="30" customHeight="1" x14ac:dyDescent="0.25">
      <c r="A161" s="580"/>
      <c r="B161" s="1008" t="str">
        <f>'Прайс повний'!A201</f>
        <v>53/16/15</v>
      </c>
      <c r="C161" s="1008" t="s">
        <v>278</v>
      </c>
      <c r="D161" s="1064" t="str">
        <f>'Прайс повний'!C201</f>
        <v>Блискавкоприймач алюмінієвий різьбовий ALR-1500</v>
      </c>
      <c r="E161" s="1009" t="str">
        <f>'Прайс повний'!D201</f>
        <v>53 015</v>
      </c>
      <c r="F161" s="1154" t="s">
        <v>946</v>
      </c>
      <c r="G161" s="688" t="s">
        <v>13</v>
      </c>
      <c r="H161" s="908">
        <f t="shared" si="7"/>
        <v>436.625</v>
      </c>
      <c r="I161" s="888">
        <v>523.95000000000005</v>
      </c>
      <c r="J161" s="689">
        <f t="shared" si="13"/>
        <v>523.95000000000005</v>
      </c>
      <c r="K161" s="813"/>
      <c r="L161" s="1010"/>
      <c r="M161" s="670">
        <v>7616</v>
      </c>
    </row>
    <row r="162" spans="1:14" ht="30" customHeight="1" x14ac:dyDescent="0.25">
      <c r="A162" s="580"/>
      <c r="B162" s="1008" t="str">
        <f>'Прайс повний'!A202</f>
        <v>53/16/20</v>
      </c>
      <c r="C162" s="1008" t="s">
        <v>278</v>
      </c>
      <c r="D162" s="1064" t="str">
        <f>'Прайс повний'!C202</f>
        <v>Блискавкоприймач алюмінієвий різьбовий ALR-2000</v>
      </c>
      <c r="E162" s="1009" t="str">
        <f>'Прайс повний'!D202</f>
        <v>53 020</v>
      </c>
      <c r="F162" s="1154"/>
      <c r="G162" s="688" t="s">
        <v>13</v>
      </c>
      <c r="H162" s="909">
        <f t="shared" si="7"/>
        <v>553.44166666666672</v>
      </c>
      <c r="I162" s="888">
        <v>664.13</v>
      </c>
      <c r="J162" s="689">
        <f t="shared" si="13"/>
        <v>664.13</v>
      </c>
      <c r="K162" s="813"/>
      <c r="L162" s="1010"/>
      <c r="M162" s="655">
        <v>7616</v>
      </c>
    </row>
    <row r="163" spans="1:14" ht="30" customHeight="1" x14ac:dyDescent="0.25">
      <c r="A163" s="580"/>
      <c r="B163" s="1008" t="str">
        <f>'Прайс повний'!A203</f>
        <v>53/16/25</v>
      </c>
      <c r="C163" s="1008" t="s">
        <v>278</v>
      </c>
      <c r="D163" s="1064" t="str">
        <f>'Прайс повний'!C203</f>
        <v>Блискавкоприймач алюмінієвий різьбовий ALR-2500</v>
      </c>
      <c r="E163" s="1009" t="str">
        <f>'Прайс повний'!D203</f>
        <v>53 025</v>
      </c>
      <c r="F163" s="1154"/>
      <c r="G163" s="688" t="s">
        <v>13</v>
      </c>
      <c r="H163" s="909">
        <f t="shared" si="7"/>
        <v>721.2166666666667</v>
      </c>
      <c r="I163" s="888">
        <v>865.46</v>
      </c>
      <c r="J163" s="689">
        <f t="shared" si="13"/>
        <v>865.46</v>
      </c>
      <c r="K163" s="813"/>
      <c r="L163" s="1010"/>
      <c r="M163" s="655">
        <v>7616</v>
      </c>
    </row>
    <row r="164" spans="1:14" ht="30" customHeight="1" x14ac:dyDescent="0.25">
      <c r="A164" s="580"/>
      <c r="B164" s="1008" t="str">
        <f>'Прайс повний'!A204</f>
        <v>53/16/30</v>
      </c>
      <c r="C164" s="1008" t="s">
        <v>278</v>
      </c>
      <c r="D164" s="1064" t="str">
        <f>'Прайс повний'!C204</f>
        <v>Блискавкоприймач алюмінієвий різьбовий ALR-3000</v>
      </c>
      <c r="E164" s="1009" t="str">
        <f>'Прайс повний'!D204</f>
        <v>53 030</v>
      </c>
      <c r="F164" s="1154"/>
      <c r="G164" s="688" t="s">
        <v>13</v>
      </c>
      <c r="H164" s="909">
        <f t="shared" si="7"/>
        <v>866.40833333333342</v>
      </c>
      <c r="I164" s="888">
        <v>1039.69</v>
      </c>
      <c r="J164" s="689">
        <f t="shared" si="13"/>
        <v>1039.69</v>
      </c>
      <c r="K164" s="813"/>
      <c r="L164" s="1010"/>
      <c r="M164" s="655">
        <v>7616</v>
      </c>
    </row>
    <row r="165" spans="1:14" ht="30" customHeight="1" x14ac:dyDescent="0.25">
      <c r="A165" s="580"/>
      <c r="B165" s="1008" t="str">
        <f>'Прайс повний'!A205</f>
        <v>53/16/35</v>
      </c>
      <c r="C165" s="1008" t="s">
        <v>278</v>
      </c>
      <c r="D165" s="1064" t="str">
        <f>'Прайс повний'!C205</f>
        <v>Блискавкоприймач алюмінієвий різьбовий ALR-3500</v>
      </c>
      <c r="E165" s="1009" t="str">
        <f>'Прайс повний'!D205</f>
        <v>53 035</v>
      </c>
      <c r="F165" s="1154"/>
      <c r="G165" s="688" t="s">
        <v>13</v>
      </c>
      <c r="H165" s="909">
        <f t="shared" si="7"/>
        <v>1045.625</v>
      </c>
      <c r="I165" s="888">
        <v>1254.75</v>
      </c>
      <c r="J165" s="689">
        <f t="shared" si="13"/>
        <v>1254.75</v>
      </c>
      <c r="K165" s="813"/>
      <c r="L165" s="1010"/>
      <c r="M165" s="655">
        <v>7616</v>
      </c>
    </row>
    <row r="166" spans="1:14" ht="30" customHeight="1" x14ac:dyDescent="0.25">
      <c r="A166" s="580"/>
      <c r="B166" s="1074" t="str">
        <f>'Прайс повний'!A206</f>
        <v>53/16/40</v>
      </c>
      <c r="C166" s="1074" t="s">
        <v>278</v>
      </c>
      <c r="D166" s="1065" t="str">
        <f>'Прайс повний'!C206</f>
        <v>Блискавкоприймач алюмінієвий різьбовий ALR-4000</v>
      </c>
      <c r="E166" s="690" t="str">
        <f>'Прайс повний'!D206</f>
        <v>53 040</v>
      </c>
      <c r="F166" s="1155"/>
      <c r="G166" s="618" t="s">
        <v>13</v>
      </c>
      <c r="H166" s="910">
        <f t="shared" si="7"/>
        <v>1185.7666666666667</v>
      </c>
      <c r="I166" s="847">
        <v>1422.92</v>
      </c>
      <c r="J166" s="619">
        <f t="shared" si="13"/>
        <v>1422.92</v>
      </c>
      <c r="K166" s="806"/>
      <c r="L166" s="620"/>
      <c r="M166" s="621">
        <v>7616</v>
      </c>
    </row>
    <row r="167" spans="1:14" ht="47.25" customHeight="1" x14ac:dyDescent="0.25">
      <c r="A167" s="580"/>
      <c r="B167" s="1070" t="s">
        <v>1399</v>
      </c>
      <c r="C167" s="1070" t="s">
        <v>226</v>
      </c>
      <c r="D167" s="1078" t="s">
        <v>1402</v>
      </c>
      <c r="E167" s="676" t="s">
        <v>1405</v>
      </c>
      <c r="F167" s="1158" t="s">
        <v>1408</v>
      </c>
      <c r="G167" s="680" t="s">
        <v>13</v>
      </c>
      <c r="H167" s="855">
        <f t="shared" si="7"/>
        <v>1315.1</v>
      </c>
      <c r="I167" s="887">
        <v>1578.12</v>
      </c>
      <c r="J167" s="681">
        <f t="shared" si="13"/>
        <v>1578.12</v>
      </c>
      <c r="K167" s="811"/>
      <c r="L167" s="603"/>
      <c r="M167" s="604">
        <v>7419</v>
      </c>
      <c r="N167" s="1106"/>
    </row>
    <row r="168" spans="1:14" ht="45.75" customHeight="1" x14ac:dyDescent="0.25">
      <c r="A168" s="580"/>
      <c r="B168" s="1070" t="s">
        <v>1400</v>
      </c>
      <c r="C168" s="1070" t="s">
        <v>226</v>
      </c>
      <c r="D168" s="1078" t="s">
        <v>1403</v>
      </c>
      <c r="E168" s="676" t="s">
        <v>1406</v>
      </c>
      <c r="F168" s="1156"/>
      <c r="G168" s="680" t="s">
        <v>13</v>
      </c>
      <c r="H168" s="851">
        <f t="shared" si="7"/>
        <v>1768.1249999999998</v>
      </c>
      <c r="I168" s="887">
        <v>2121.75</v>
      </c>
      <c r="J168" s="681">
        <f t="shared" si="13"/>
        <v>2121.75</v>
      </c>
      <c r="K168" s="811"/>
      <c r="L168" s="695"/>
      <c r="M168" s="604">
        <v>7419</v>
      </c>
      <c r="N168" s="1106"/>
    </row>
    <row r="169" spans="1:14" ht="52.5" customHeight="1" x14ac:dyDescent="0.25">
      <c r="A169" s="580"/>
      <c r="B169" s="1070" t="s">
        <v>1401</v>
      </c>
      <c r="C169" s="1070" t="s">
        <v>226</v>
      </c>
      <c r="D169" s="1078" t="s">
        <v>1404</v>
      </c>
      <c r="E169" s="676" t="s">
        <v>1407</v>
      </c>
      <c r="F169" s="1148"/>
      <c r="G169" s="611" t="s">
        <v>13</v>
      </c>
      <c r="H169" s="852">
        <f t="shared" si="7"/>
        <v>2438.4749999999999</v>
      </c>
      <c r="I169" s="846">
        <v>2926.17</v>
      </c>
      <c r="J169" s="612">
        <f t="shared" si="13"/>
        <v>2926.17</v>
      </c>
      <c r="K169" s="805"/>
      <c r="L169" s="603"/>
      <c r="M169" s="604">
        <v>7419</v>
      </c>
      <c r="N169" s="1106"/>
    </row>
    <row r="170" spans="1:14" ht="36" customHeight="1" x14ac:dyDescent="0.25">
      <c r="A170" s="580"/>
      <c r="B170" s="1076" t="s">
        <v>758</v>
      </c>
      <c r="C170" s="1076" t="s">
        <v>654</v>
      </c>
      <c r="D170" s="1084" t="s">
        <v>760</v>
      </c>
      <c r="E170" s="666" t="s">
        <v>733</v>
      </c>
      <c r="F170" s="1149" t="s">
        <v>1395</v>
      </c>
      <c r="G170" s="675" t="s">
        <v>13</v>
      </c>
      <c r="H170" s="908">
        <f t="shared" si="7"/>
        <v>468.66666666666663</v>
      </c>
      <c r="I170" s="886">
        <v>562.4</v>
      </c>
      <c r="J170" s="668">
        <f t="shared" si="13"/>
        <v>562.4</v>
      </c>
      <c r="K170" s="810"/>
      <c r="L170" s="649"/>
      <c r="M170" s="670">
        <v>8302</v>
      </c>
    </row>
    <row r="171" spans="1:14" ht="36" customHeight="1" x14ac:dyDescent="0.25">
      <c r="A171" s="580"/>
      <c r="B171" s="1073" t="s">
        <v>771</v>
      </c>
      <c r="C171" s="1073" t="s">
        <v>654</v>
      </c>
      <c r="D171" s="1083" t="s">
        <v>770</v>
      </c>
      <c r="E171" s="662" t="s">
        <v>734</v>
      </c>
      <c r="F171" s="1150"/>
      <c r="G171" s="653" t="s">
        <v>13</v>
      </c>
      <c r="H171" s="910">
        <f t="shared" si="7"/>
        <v>484.02500000000003</v>
      </c>
      <c r="I171" s="885">
        <v>580.83000000000004</v>
      </c>
      <c r="J171" s="654">
        <f t="shared" si="13"/>
        <v>580.83000000000004</v>
      </c>
      <c r="K171" s="809"/>
      <c r="L171" s="649"/>
      <c r="M171" s="655">
        <v>8302</v>
      </c>
    </row>
    <row r="172" spans="1:14" ht="69" customHeight="1" x14ac:dyDescent="0.25">
      <c r="A172" s="580"/>
      <c r="B172" s="1069" t="str">
        <f>'Прайс повний'!A212</f>
        <v>50/10/201</v>
      </c>
      <c r="C172" s="1069" t="str">
        <f>'Прайс повний'!B212</f>
        <v>AL, OC</v>
      </c>
      <c r="D172" s="1081" t="str">
        <f>'Прайс повний'!C212</f>
        <v>Коньковий блискавкоприймач 1м одинарний (кутовий)</v>
      </c>
      <c r="E172" s="600" t="str">
        <f>'Прайс повний'!D212</f>
        <v>50 201</v>
      </c>
      <c r="F172" s="643" t="s">
        <v>1394</v>
      </c>
      <c r="G172" s="644" t="s">
        <v>13</v>
      </c>
      <c r="H172" s="852">
        <f t="shared" si="7"/>
        <v>459.23333333333335</v>
      </c>
      <c r="I172" s="1123">
        <v>551.08000000000004</v>
      </c>
      <c r="J172" s="629">
        <f t="shared" si="13"/>
        <v>551.08000000000004</v>
      </c>
      <c r="K172" s="807"/>
      <c r="L172" s="613"/>
      <c r="M172" s="631">
        <v>8302</v>
      </c>
    </row>
    <row r="173" spans="1:14" ht="47.25" customHeight="1" x14ac:dyDescent="0.25">
      <c r="A173" s="580"/>
      <c r="B173" s="1076" t="s">
        <v>1384</v>
      </c>
      <c r="C173" s="1076" t="s">
        <v>1386</v>
      </c>
      <c r="D173" s="1084" t="s">
        <v>1387</v>
      </c>
      <c r="E173" s="666" t="s">
        <v>1388</v>
      </c>
      <c r="F173" s="1149" t="s">
        <v>1397</v>
      </c>
      <c r="G173" s="688" t="s">
        <v>13</v>
      </c>
      <c r="H173" s="908">
        <f t="shared" si="7"/>
        <v>465.52499999999998</v>
      </c>
      <c r="I173" s="888">
        <v>558.63</v>
      </c>
      <c r="J173" s="689">
        <f t="shared" si="13"/>
        <v>558.63</v>
      </c>
      <c r="K173" s="813"/>
      <c r="L173" s="1010"/>
      <c r="M173" s="655">
        <v>8302</v>
      </c>
    </row>
    <row r="174" spans="1:14" ht="42" customHeight="1" x14ac:dyDescent="0.25">
      <c r="A174" s="580"/>
      <c r="B174" s="1074" t="s">
        <v>1385</v>
      </c>
      <c r="C174" s="1074" t="s">
        <v>1386</v>
      </c>
      <c r="D174" s="1065" t="s">
        <v>1390</v>
      </c>
      <c r="E174" s="672" t="s">
        <v>1389</v>
      </c>
      <c r="F174" s="1155"/>
      <c r="G174" s="618" t="s">
        <v>13</v>
      </c>
      <c r="H174" s="910">
        <f t="shared" si="7"/>
        <v>499.9</v>
      </c>
      <c r="I174" s="847">
        <v>599.88</v>
      </c>
      <c r="J174" s="619">
        <f t="shared" si="13"/>
        <v>599.88</v>
      </c>
      <c r="K174" s="806"/>
      <c r="L174" s="620"/>
      <c r="M174" s="621">
        <v>8302</v>
      </c>
    </row>
    <row r="175" spans="1:14" ht="28.5" customHeight="1" x14ac:dyDescent="0.25">
      <c r="A175" s="580"/>
      <c r="B175" s="1070" t="s">
        <v>1677</v>
      </c>
      <c r="C175" s="1070" t="s">
        <v>654</v>
      </c>
      <c r="D175" s="1078" t="s">
        <v>1681</v>
      </c>
      <c r="E175" s="697" t="s">
        <v>1679</v>
      </c>
      <c r="F175" s="1147" t="s">
        <v>1683</v>
      </c>
      <c r="G175" s="607" t="s">
        <v>13</v>
      </c>
      <c r="H175" s="851">
        <f t="shared" si="7"/>
        <v>634.94166666666661</v>
      </c>
      <c r="I175" s="845">
        <v>761.93</v>
      </c>
      <c r="J175" s="608">
        <f t="shared" si="13"/>
        <v>761.93</v>
      </c>
      <c r="K175" s="803"/>
      <c r="L175" s="695"/>
      <c r="M175" s="604">
        <v>8302</v>
      </c>
    </row>
    <row r="176" spans="1:14" ht="28.5" customHeight="1" x14ac:dyDescent="0.25">
      <c r="A176" s="580"/>
      <c r="B176" s="1070" t="s">
        <v>1678</v>
      </c>
      <c r="C176" s="1070" t="s">
        <v>654</v>
      </c>
      <c r="D176" s="1078" t="s">
        <v>1682</v>
      </c>
      <c r="E176" s="697" t="s">
        <v>1680</v>
      </c>
      <c r="F176" s="1147"/>
      <c r="G176" s="607" t="s">
        <v>13</v>
      </c>
      <c r="H176" s="851">
        <f t="shared" si="7"/>
        <v>798.99999999999989</v>
      </c>
      <c r="I176" s="845">
        <v>958.8</v>
      </c>
      <c r="J176" s="608">
        <f t="shared" si="13"/>
        <v>958.8</v>
      </c>
      <c r="K176" s="803"/>
      <c r="L176" s="695"/>
      <c r="M176" s="604">
        <v>8302</v>
      </c>
    </row>
    <row r="177" spans="1:14" ht="28.5" customHeight="1" x14ac:dyDescent="0.25">
      <c r="A177" s="580"/>
      <c r="B177" s="1070" t="s">
        <v>1330</v>
      </c>
      <c r="C177" s="1070" t="s">
        <v>654</v>
      </c>
      <c r="D177" s="1078" t="s">
        <v>1331</v>
      </c>
      <c r="E177" s="606" t="s">
        <v>1332</v>
      </c>
      <c r="F177" s="1156" t="s">
        <v>1396</v>
      </c>
      <c r="G177" s="607" t="s">
        <v>13</v>
      </c>
      <c r="H177" s="851">
        <f t="shared" si="7"/>
        <v>488.77499999999998</v>
      </c>
      <c r="I177" s="845">
        <v>586.53</v>
      </c>
      <c r="J177" s="608">
        <f t="shared" si="13"/>
        <v>586.53</v>
      </c>
      <c r="K177" s="803"/>
      <c r="L177" s="603"/>
      <c r="M177" s="604">
        <v>8302</v>
      </c>
    </row>
    <row r="178" spans="1:14" ht="28.5" customHeight="1" x14ac:dyDescent="0.25">
      <c r="A178" s="580"/>
      <c r="B178" s="1070" t="s">
        <v>1333</v>
      </c>
      <c r="C178" s="1070" t="s">
        <v>654</v>
      </c>
      <c r="D178" s="1078" t="s">
        <v>1334</v>
      </c>
      <c r="E178" s="606" t="s">
        <v>1335</v>
      </c>
      <c r="F178" s="1148"/>
      <c r="G178" s="607" t="s">
        <v>13</v>
      </c>
      <c r="H178" s="852">
        <f t="shared" si="7"/>
        <v>504.79166666666669</v>
      </c>
      <c r="I178" s="845">
        <v>605.75</v>
      </c>
      <c r="J178" s="608">
        <f t="shared" si="13"/>
        <v>605.75</v>
      </c>
      <c r="K178" s="803"/>
      <c r="L178" s="603"/>
      <c r="M178" s="614">
        <v>8302</v>
      </c>
    </row>
    <row r="179" spans="1:14" ht="35.25" customHeight="1" x14ac:dyDescent="0.25">
      <c r="A179" s="580"/>
      <c r="B179" s="1076" t="s">
        <v>726</v>
      </c>
      <c r="C179" s="1076" t="s">
        <v>654</v>
      </c>
      <c r="D179" s="1084" t="s">
        <v>646</v>
      </c>
      <c r="E179" s="682" t="s">
        <v>650</v>
      </c>
      <c r="F179" s="1149" t="s">
        <v>1395</v>
      </c>
      <c r="G179" s="675" t="s">
        <v>13</v>
      </c>
      <c r="H179" s="909">
        <f t="shared" ref="H179:H244" si="14">I179/120*100</f>
        <v>614.9666666666667</v>
      </c>
      <c r="I179" s="886">
        <v>737.96</v>
      </c>
      <c r="J179" s="668">
        <f t="shared" si="13"/>
        <v>737.96</v>
      </c>
      <c r="K179" s="810"/>
      <c r="L179" s="649"/>
      <c r="M179" s="655">
        <v>8302</v>
      </c>
    </row>
    <row r="180" spans="1:14" s="388" customFormat="1" ht="35.25" customHeight="1" x14ac:dyDescent="0.25">
      <c r="A180" s="570"/>
      <c r="B180" s="1073" t="s">
        <v>727</v>
      </c>
      <c r="C180" s="1073" t="s">
        <v>654</v>
      </c>
      <c r="D180" s="1083" t="s">
        <v>647</v>
      </c>
      <c r="E180" s="652" t="s">
        <v>651</v>
      </c>
      <c r="F180" s="1150"/>
      <c r="G180" s="653" t="s">
        <v>13</v>
      </c>
      <c r="H180" s="909">
        <f t="shared" si="14"/>
        <v>755.18333333333339</v>
      </c>
      <c r="I180" s="885">
        <v>906.22</v>
      </c>
      <c r="J180" s="654">
        <f t="shared" si="13"/>
        <v>906.22</v>
      </c>
      <c r="K180" s="809"/>
      <c r="L180" s="649"/>
      <c r="M180" s="655">
        <v>8302</v>
      </c>
      <c r="N180" s="880"/>
    </row>
    <row r="181" spans="1:14" s="388" customFormat="1" ht="35.25" customHeight="1" x14ac:dyDescent="0.25">
      <c r="A181" s="570"/>
      <c r="B181" s="1074" t="s">
        <v>767</v>
      </c>
      <c r="C181" s="1074" t="s">
        <v>654</v>
      </c>
      <c r="D181" s="1065" t="s">
        <v>768</v>
      </c>
      <c r="E181" s="690" t="s">
        <v>769</v>
      </c>
      <c r="F181" s="1155"/>
      <c r="G181" s="618" t="s">
        <v>13</v>
      </c>
      <c r="H181" s="910">
        <f t="shared" si="14"/>
        <v>819.2833333333333</v>
      </c>
      <c r="I181" s="847">
        <v>983.14</v>
      </c>
      <c r="J181" s="619">
        <f t="shared" si="13"/>
        <v>983.14</v>
      </c>
      <c r="K181" s="806"/>
      <c r="L181" s="649"/>
      <c r="M181" s="621">
        <v>8302</v>
      </c>
      <c r="N181" s="880"/>
    </row>
    <row r="182" spans="1:14" ht="39.75" customHeight="1" x14ac:dyDescent="0.25">
      <c r="A182" s="580"/>
      <c r="B182" s="693" t="s">
        <v>728</v>
      </c>
      <c r="C182" s="693" t="s">
        <v>654</v>
      </c>
      <c r="D182" s="1079" t="s">
        <v>648</v>
      </c>
      <c r="E182" s="694" t="s">
        <v>652</v>
      </c>
      <c r="F182" s="1147" t="s">
        <v>1394</v>
      </c>
      <c r="G182" s="680" t="s">
        <v>13</v>
      </c>
      <c r="H182" s="855">
        <f t="shared" si="14"/>
        <v>602.94166666666661</v>
      </c>
      <c r="I182" s="887">
        <v>723.53</v>
      </c>
      <c r="J182" s="681">
        <f t="shared" si="13"/>
        <v>723.53</v>
      </c>
      <c r="K182" s="811"/>
      <c r="L182" s="695"/>
      <c r="M182" s="604">
        <v>8302</v>
      </c>
    </row>
    <row r="183" spans="1:14" s="388" customFormat="1" ht="39.75" customHeight="1" x14ac:dyDescent="0.25">
      <c r="A183" s="570"/>
      <c r="B183" s="693" t="s">
        <v>729</v>
      </c>
      <c r="C183" s="693" t="s">
        <v>654</v>
      </c>
      <c r="D183" s="1079" t="s">
        <v>649</v>
      </c>
      <c r="E183" s="694" t="s">
        <v>653</v>
      </c>
      <c r="F183" s="1147"/>
      <c r="G183" s="680" t="s">
        <v>13</v>
      </c>
      <c r="H183" s="851">
        <f t="shared" si="14"/>
        <v>740.2</v>
      </c>
      <c r="I183" s="887">
        <v>888.24</v>
      </c>
      <c r="J183" s="681">
        <f t="shared" si="13"/>
        <v>888.24</v>
      </c>
      <c r="K183" s="811"/>
      <c r="L183" s="695"/>
      <c r="M183" s="604">
        <v>8302</v>
      </c>
      <c r="N183" s="880"/>
    </row>
    <row r="184" spans="1:14" s="388" customFormat="1" ht="39.75" customHeight="1" x14ac:dyDescent="0.25">
      <c r="A184" s="570"/>
      <c r="B184" s="1077" t="s">
        <v>763</v>
      </c>
      <c r="C184" s="1077" t="s">
        <v>654</v>
      </c>
      <c r="D184" s="1082" t="s">
        <v>762</v>
      </c>
      <c r="E184" s="677" t="s">
        <v>766</v>
      </c>
      <c r="F184" s="1148"/>
      <c r="G184" s="611" t="s">
        <v>13</v>
      </c>
      <c r="H184" s="852">
        <f t="shared" si="14"/>
        <v>786.72500000000002</v>
      </c>
      <c r="I184" s="846">
        <v>944.07</v>
      </c>
      <c r="J184" s="612">
        <f t="shared" si="13"/>
        <v>944.07</v>
      </c>
      <c r="K184" s="805"/>
      <c r="L184" s="613"/>
      <c r="M184" s="614">
        <v>8302</v>
      </c>
      <c r="N184" s="880"/>
    </row>
    <row r="185" spans="1:14" ht="36" customHeight="1" x14ac:dyDescent="0.25">
      <c r="A185" s="580"/>
      <c r="B185" s="1073" t="s">
        <v>1373</v>
      </c>
      <c r="C185" s="1073" t="s">
        <v>1383</v>
      </c>
      <c r="D185" s="1083" t="s">
        <v>1377</v>
      </c>
      <c r="E185" s="652" t="s">
        <v>1380</v>
      </c>
      <c r="F185" s="1154" t="s">
        <v>1393</v>
      </c>
      <c r="G185" s="653" t="s">
        <v>13</v>
      </c>
      <c r="H185" s="908">
        <f t="shared" si="14"/>
        <v>614.9666666666667</v>
      </c>
      <c r="I185" s="885">
        <v>737.96</v>
      </c>
      <c r="J185" s="689">
        <f t="shared" si="13"/>
        <v>737.96</v>
      </c>
      <c r="K185" s="809"/>
      <c r="L185" s="649"/>
      <c r="M185" s="655">
        <v>8302</v>
      </c>
    </row>
    <row r="186" spans="1:14" ht="36" customHeight="1" x14ac:dyDescent="0.25">
      <c r="A186" s="580"/>
      <c r="B186" s="1073" t="s">
        <v>1374</v>
      </c>
      <c r="C186" s="1073" t="s">
        <v>1383</v>
      </c>
      <c r="D186" s="1083" t="s">
        <v>1378</v>
      </c>
      <c r="E186" s="652" t="s">
        <v>1381</v>
      </c>
      <c r="F186" s="1154"/>
      <c r="G186" s="653" t="s">
        <v>13</v>
      </c>
      <c r="H186" s="909">
        <f t="shared" si="14"/>
        <v>749.18333333333328</v>
      </c>
      <c r="I186" s="885">
        <v>899.02</v>
      </c>
      <c r="J186" s="689">
        <f t="shared" si="13"/>
        <v>899.02</v>
      </c>
      <c r="K186" s="809"/>
      <c r="L186" s="649"/>
      <c r="M186" s="655">
        <v>8302</v>
      </c>
    </row>
    <row r="187" spans="1:14" ht="36" customHeight="1" x14ac:dyDescent="0.25">
      <c r="A187" s="580"/>
      <c r="B187" s="1073" t="s">
        <v>1375</v>
      </c>
      <c r="C187" s="1073" t="s">
        <v>1383</v>
      </c>
      <c r="D187" s="1083" t="s">
        <v>1379</v>
      </c>
      <c r="E187" s="652" t="s">
        <v>1382</v>
      </c>
      <c r="F187" s="1154"/>
      <c r="G187" s="653" t="s">
        <v>13</v>
      </c>
      <c r="H187" s="909">
        <f t="shared" si="14"/>
        <v>813.27499999999998</v>
      </c>
      <c r="I187" s="885">
        <v>975.93</v>
      </c>
      <c r="J187" s="689">
        <f t="shared" si="13"/>
        <v>975.93</v>
      </c>
      <c r="K187" s="809"/>
      <c r="L187" s="649"/>
      <c r="M187" s="655">
        <v>8302</v>
      </c>
    </row>
    <row r="188" spans="1:14" ht="36" customHeight="1" x14ac:dyDescent="0.25">
      <c r="A188" s="580"/>
      <c r="B188" s="1074" t="s">
        <v>1315</v>
      </c>
      <c r="C188" s="1074" t="s">
        <v>1316</v>
      </c>
      <c r="D188" s="1065" t="s">
        <v>1317</v>
      </c>
      <c r="E188" s="690" t="s">
        <v>1318</v>
      </c>
      <c r="F188" s="1065" t="s">
        <v>1319</v>
      </c>
      <c r="G188" s="618" t="s">
        <v>13</v>
      </c>
      <c r="H188" s="910">
        <f t="shared" si="14"/>
        <v>1328.7249999999999</v>
      </c>
      <c r="I188" s="847">
        <v>1594.47</v>
      </c>
      <c r="J188" s="619">
        <f t="shared" si="13"/>
        <v>1594.47</v>
      </c>
      <c r="K188" s="806"/>
      <c r="L188" s="620"/>
      <c r="M188" s="621">
        <v>8302</v>
      </c>
    </row>
    <row r="189" spans="1:14" ht="42" customHeight="1" x14ac:dyDescent="0.25">
      <c r="A189" s="580"/>
      <c r="B189" s="693" t="s">
        <v>845</v>
      </c>
      <c r="C189" s="693" t="s">
        <v>278</v>
      </c>
      <c r="D189" s="1079" t="s">
        <v>628</v>
      </c>
      <c r="E189" s="694" t="s">
        <v>637</v>
      </c>
      <c r="F189" s="1147" t="s">
        <v>947</v>
      </c>
      <c r="G189" s="680" t="s">
        <v>13</v>
      </c>
      <c r="H189" s="855">
        <f t="shared" si="14"/>
        <v>1155.2166666666667</v>
      </c>
      <c r="I189" s="887">
        <v>1386.26</v>
      </c>
      <c r="J189" s="681">
        <f t="shared" si="13"/>
        <v>1386.26</v>
      </c>
      <c r="K189" s="811"/>
      <c r="L189" s="695"/>
      <c r="M189" s="674">
        <v>7616</v>
      </c>
    </row>
    <row r="190" spans="1:14" ht="42" customHeight="1" x14ac:dyDescent="0.25">
      <c r="A190" s="580"/>
      <c r="B190" s="693" t="s">
        <v>630</v>
      </c>
      <c r="C190" s="693" t="s">
        <v>278</v>
      </c>
      <c r="D190" s="1079" t="s">
        <v>629</v>
      </c>
      <c r="E190" s="694" t="s">
        <v>638</v>
      </c>
      <c r="F190" s="1147"/>
      <c r="G190" s="680" t="s">
        <v>13</v>
      </c>
      <c r="H190" s="851">
        <f t="shared" si="14"/>
        <v>1226.7083333333335</v>
      </c>
      <c r="I190" s="887">
        <v>1472.05</v>
      </c>
      <c r="J190" s="681">
        <f t="shared" si="13"/>
        <v>1472.05</v>
      </c>
      <c r="K190" s="811"/>
      <c r="L190" s="695"/>
      <c r="M190" s="604">
        <v>7616</v>
      </c>
    </row>
    <row r="191" spans="1:14" ht="42" customHeight="1" x14ac:dyDescent="0.25">
      <c r="A191" s="580"/>
      <c r="B191" s="693" t="s">
        <v>631</v>
      </c>
      <c r="C191" s="693" t="s">
        <v>278</v>
      </c>
      <c r="D191" s="1079" t="s">
        <v>627</v>
      </c>
      <c r="E191" s="694" t="s">
        <v>639</v>
      </c>
      <c r="F191" s="1147"/>
      <c r="G191" s="680" t="s">
        <v>13</v>
      </c>
      <c r="H191" s="851">
        <f t="shared" si="14"/>
        <v>1530.3833333333334</v>
      </c>
      <c r="I191" s="887">
        <v>1836.46</v>
      </c>
      <c r="J191" s="681">
        <f t="shared" si="13"/>
        <v>1836.46</v>
      </c>
      <c r="K191" s="811"/>
      <c r="L191" s="695"/>
      <c r="M191" s="604">
        <v>7616</v>
      </c>
    </row>
    <row r="192" spans="1:14" ht="105.75" customHeight="1" x14ac:dyDescent="0.25">
      <c r="A192" s="580"/>
      <c r="B192" s="1077" t="s">
        <v>1666</v>
      </c>
      <c r="C192" s="1077" t="s">
        <v>278</v>
      </c>
      <c r="D192" s="1082" t="str">
        <f>'Прайс повний'!C232</f>
        <v>Блискавкоприймач алюмінієвий з бетонними основами 4м</v>
      </c>
      <c r="E192" s="677" t="s">
        <v>640</v>
      </c>
      <c r="F192" s="1082" t="str">
        <f>'Прайс повний'!E232</f>
        <v>Алюмінієва щогла товщина 16 мм з двома бетонними основами</v>
      </c>
      <c r="G192" s="611" t="s">
        <v>13</v>
      </c>
      <c r="H192" s="852">
        <f t="shared" si="14"/>
        <v>2586.9500000000003</v>
      </c>
      <c r="I192" s="846">
        <v>3104.34</v>
      </c>
      <c r="J192" s="612">
        <f t="shared" si="13"/>
        <v>3104.34</v>
      </c>
      <c r="K192" s="805"/>
      <c r="L192" s="613"/>
      <c r="M192" s="614">
        <v>7616</v>
      </c>
    </row>
    <row r="193" spans="1:15" ht="43.5" customHeight="1" x14ac:dyDescent="0.25">
      <c r="A193" s="580"/>
      <c r="B193" s="1073" t="str">
        <f>'Прайс повний'!A233</f>
        <v>55/30</v>
      </c>
      <c r="C193" s="1073" t="str">
        <f>'Прайс повний'!B233</f>
        <v>OCH</v>
      </c>
      <c r="D193" s="1083" t="str">
        <f>'Прайс повний'!C233</f>
        <v>Тримач щогли блискавкоприймача 32мм</v>
      </c>
      <c r="E193" s="662" t="str">
        <f>'Прайс повний'!D233</f>
        <v>55 001</v>
      </c>
      <c r="F193" s="1083" t="str">
        <f>'Прайс повний'!E233</f>
        <v>Тримач щогли діаметром до 32 мм, товщина основи - 5 мм. 6 болтів для фіксації щогли. Сталь, гарячецинкована</v>
      </c>
      <c r="G193" s="688" t="s">
        <v>13</v>
      </c>
      <c r="H193" s="908">
        <f t="shared" si="14"/>
        <v>960.38333333333344</v>
      </c>
      <c r="I193" s="888">
        <v>1152.46</v>
      </c>
      <c r="J193" s="689">
        <f t="shared" si="13"/>
        <v>1152.46</v>
      </c>
      <c r="K193" s="809"/>
      <c r="L193" s="649"/>
      <c r="M193" s="655">
        <v>7326</v>
      </c>
      <c r="N193" s="1106"/>
    </row>
    <row r="194" spans="1:15" ht="43.5" customHeight="1" x14ac:dyDescent="0.25">
      <c r="A194" s="580"/>
      <c r="B194" s="1073" t="s">
        <v>1281</v>
      </c>
      <c r="C194" s="1073" t="s">
        <v>225</v>
      </c>
      <c r="D194" s="1083" t="s">
        <v>1283</v>
      </c>
      <c r="E194" s="662" t="s">
        <v>1288</v>
      </c>
      <c r="F194" s="1083" t="str">
        <f>'Прайс повний'!E234</f>
        <v>Тримач щогли діаметром до 32 мм, довжина 400 мм, товщина основи - 5 мм. 6 болтів для фіксації щогли. Сталь, гарячецинкована</v>
      </c>
      <c r="G194" s="653" t="s">
        <v>13</v>
      </c>
      <c r="H194" s="909">
        <f t="shared" si="14"/>
        <v>1084.5666666666666</v>
      </c>
      <c r="I194" s="885">
        <v>1301.48</v>
      </c>
      <c r="J194" s="654">
        <f t="shared" si="13"/>
        <v>1301.48</v>
      </c>
      <c r="K194" s="809"/>
      <c r="L194" s="649"/>
      <c r="M194" s="655">
        <v>7326</v>
      </c>
      <c r="N194" s="1106"/>
    </row>
    <row r="195" spans="1:15" ht="43.5" customHeight="1" x14ac:dyDescent="0.25">
      <c r="A195" s="580"/>
      <c r="B195" s="1073" t="s">
        <v>623</v>
      </c>
      <c r="C195" s="1073" t="s">
        <v>271</v>
      </c>
      <c r="D195" s="1083" t="s">
        <v>1115</v>
      </c>
      <c r="E195" s="662" t="s">
        <v>622</v>
      </c>
      <c r="F195" s="1083" t="s">
        <v>1737</v>
      </c>
      <c r="G195" s="653" t="s">
        <v>13</v>
      </c>
      <c r="H195" s="909">
        <f t="shared" si="14"/>
        <v>1098.0333333333333</v>
      </c>
      <c r="I195" s="885">
        <v>1317.64</v>
      </c>
      <c r="J195" s="654">
        <f t="shared" si="13"/>
        <v>1317.64</v>
      </c>
      <c r="K195" s="809"/>
      <c r="L195" s="649"/>
      <c r="M195" s="655">
        <v>7326</v>
      </c>
      <c r="N195" s="1107"/>
    </row>
    <row r="196" spans="1:15" ht="43.5" customHeight="1" x14ac:dyDescent="0.25">
      <c r="A196" s="580"/>
      <c r="B196" s="1074" t="s">
        <v>1282</v>
      </c>
      <c r="C196" s="1074" t="s">
        <v>225</v>
      </c>
      <c r="D196" s="1065" t="s">
        <v>1284</v>
      </c>
      <c r="E196" s="672" t="s">
        <v>1285</v>
      </c>
      <c r="F196" s="1065" t="str">
        <f>'Прайс повний'!E236</f>
        <v>Тримач щогли діаметром до 42 мм, довжина 400 мм, товщина основи - 5 мм. 6 болтів для фіксації щогли. Сталь, гарячецинкована</v>
      </c>
      <c r="G196" s="618" t="s">
        <v>13</v>
      </c>
      <c r="H196" s="910">
        <f t="shared" si="14"/>
        <v>1277.2</v>
      </c>
      <c r="I196" s="847">
        <v>1532.64</v>
      </c>
      <c r="J196" s="619">
        <f t="shared" si="13"/>
        <v>1532.64</v>
      </c>
      <c r="K196" s="806"/>
      <c r="L196" s="620"/>
      <c r="M196" s="621">
        <v>7326</v>
      </c>
      <c r="N196" s="1106"/>
    </row>
    <row r="197" spans="1:15" ht="70.5" customHeight="1" x14ac:dyDescent="0.25">
      <c r="A197" s="580"/>
      <c r="B197" s="693" t="s">
        <v>1303</v>
      </c>
      <c r="C197" s="693" t="s">
        <v>229</v>
      </c>
      <c r="D197" s="1078" t="s">
        <v>1300</v>
      </c>
      <c r="E197" s="697" t="s">
        <v>1301</v>
      </c>
      <c r="F197" s="1079" t="s">
        <v>1302</v>
      </c>
      <c r="G197" s="680" t="s">
        <v>13</v>
      </c>
      <c r="H197" s="851">
        <f t="shared" si="14"/>
        <v>74.508333333333326</v>
      </c>
      <c r="I197" s="887">
        <v>89.41</v>
      </c>
      <c r="J197" s="681">
        <f t="shared" si="13"/>
        <v>89.41</v>
      </c>
      <c r="K197" s="811"/>
      <c r="L197" s="695"/>
      <c r="M197" s="604">
        <v>7326</v>
      </c>
    </row>
    <row r="198" spans="1:15" ht="70.5" customHeight="1" x14ac:dyDescent="0.25">
      <c r="A198" s="580"/>
      <c r="B198" s="1070" t="s">
        <v>1238</v>
      </c>
      <c r="C198" s="1070" t="s">
        <v>224</v>
      </c>
      <c r="D198" s="1078" t="s">
        <v>1239</v>
      </c>
      <c r="E198" s="606" t="s">
        <v>1240</v>
      </c>
      <c r="F198" s="1082" t="s">
        <v>1241</v>
      </c>
      <c r="G198" s="611" t="s">
        <v>13</v>
      </c>
      <c r="H198" s="852">
        <f t="shared" si="14"/>
        <v>529.09166666666658</v>
      </c>
      <c r="I198" s="846">
        <v>634.91</v>
      </c>
      <c r="J198" s="612">
        <f t="shared" si="13"/>
        <v>634.91</v>
      </c>
      <c r="K198" s="805"/>
      <c r="L198" s="603"/>
      <c r="M198" s="604">
        <v>7326</v>
      </c>
    </row>
    <row r="199" spans="1:15" ht="97.5" customHeight="1" x14ac:dyDescent="0.25">
      <c r="A199" s="580"/>
      <c r="B199" s="633" t="s">
        <v>689</v>
      </c>
      <c r="C199" s="633" t="s">
        <v>271</v>
      </c>
      <c r="D199" s="635" t="s">
        <v>829</v>
      </c>
      <c r="E199" s="1020" t="s">
        <v>690</v>
      </c>
      <c r="F199" s="1065" t="s">
        <v>1733</v>
      </c>
      <c r="G199" s="618" t="s">
        <v>13</v>
      </c>
      <c r="H199" s="911">
        <f t="shared" si="14"/>
        <v>3169.4583333333335</v>
      </c>
      <c r="I199" s="847">
        <v>3803.35</v>
      </c>
      <c r="J199" s="619">
        <f t="shared" si="13"/>
        <v>3803.35</v>
      </c>
      <c r="K199" s="806"/>
      <c r="L199" s="649"/>
      <c r="M199" s="670">
        <v>7326</v>
      </c>
    </row>
    <row r="200" spans="1:15" ht="53.25" customHeight="1" x14ac:dyDescent="0.25">
      <c r="A200" s="580"/>
      <c r="B200" s="1070" t="s">
        <v>625</v>
      </c>
      <c r="C200" s="1070" t="s">
        <v>271</v>
      </c>
      <c r="D200" s="1078" t="s">
        <v>626</v>
      </c>
      <c r="E200" s="676" t="s">
        <v>624</v>
      </c>
      <c r="F200" s="1078" t="s">
        <v>1732</v>
      </c>
      <c r="G200" s="607" t="s">
        <v>13</v>
      </c>
      <c r="H200" s="851">
        <f t="shared" si="14"/>
        <v>5868.3249999999998</v>
      </c>
      <c r="I200" s="845">
        <v>7041.99</v>
      </c>
      <c r="J200" s="608">
        <f t="shared" si="13"/>
        <v>7041.99</v>
      </c>
      <c r="K200" s="803"/>
      <c r="L200" s="603"/>
      <c r="M200" s="674">
        <v>7326</v>
      </c>
    </row>
    <row r="201" spans="1:15" ht="53.25" customHeight="1" x14ac:dyDescent="0.25">
      <c r="A201" s="580"/>
      <c r="B201" s="1070" t="s">
        <v>1640</v>
      </c>
      <c r="C201" s="1070" t="s">
        <v>271</v>
      </c>
      <c r="D201" s="1078" t="s">
        <v>1641</v>
      </c>
      <c r="E201" s="676" t="s">
        <v>1326</v>
      </c>
      <c r="F201" s="1078" t="s">
        <v>1731</v>
      </c>
      <c r="G201" s="607" t="s">
        <v>13</v>
      </c>
      <c r="H201" s="852">
        <f t="shared" si="14"/>
        <v>10325.775</v>
      </c>
      <c r="I201" s="845">
        <v>12390.93</v>
      </c>
      <c r="J201" s="608">
        <f t="shared" si="13"/>
        <v>12390.93</v>
      </c>
      <c r="K201" s="803"/>
      <c r="L201" s="603"/>
      <c r="M201" s="604">
        <v>7326</v>
      </c>
    </row>
    <row r="202" spans="1:15" ht="31.5" customHeight="1" x14ac:dyDescent="0.25">
      <c r="A202" s="580"/>
      <c r="B202" s="1076" t="str">
        <f>'Прайс повний'!A240</f>
        <v>56/40/8</v>
      </c>
      <c r="C202" s="1076" t="str">
        <f>'Прайс повний'!B240</f>
        <v>Ni</v>
      </c>
      <c r="D202" s="1084" t="str">
        <f>'Прайс повний'!C240</f>
        <v>Кріплення струмовідводу до щогли d40</v>
      </c>
      <c r="E202" s="1084" t="str">
        <f>'Прайс повний'!D240</f>
        <v>56 040</v>
      </c>
      <c r="F202" s="1084" t="s">
        <v>842</v>
      </c>
      <c r="G202" s="675" t="s">
        <v>13</v>
      </c>
      <c r="H202" s="909">
        <f t="shared" si="14"/>
        <v>177.4</v>
      </c>
      <c r="I202" s="886">
        <v>212.88</v>
      </c>
      <c r="J202" s="668">
        <f>ROUND(I202*(100-$J$3)/100, 2)</f>
        <v>212.88</v>
      </c>
      <c r="K202" s="810"/>
      <c r="L202" s="669"/>
      <c r="M202" s="670">
        <v>8302</v>
      </c>
      <c r="N202" s="893"/>
      <c r="O202" s="388"/>
    </row>
    <row r="203" spans="1:15" ht="31.5" customHeight="1" x14ac:dyDescent="0.25">
      <c r="A203" s="580"/>
      <c r="B203" s="1008" t="str">
        <f>'Прайс повний'!A241</f>
        <v>56/32/8</v>
      </c>
      <c r="C203" s="1008" t="str">
        <f>'Прайс повний'!B241</f>
        <v>Ni</v>
      </c>
      <c r="D203" s="1064" t="str">
        <f>'Прайс повний'!C241</f>
        <v>Кріплення струмовідводу до щогли d32</v>
      </c>
      <c r="E203" s="1021" t="str">
        <f>'Прайс повний'!D241</f>
        <v>56 032</v>
      </c>
      <c r="F203" s="1064" t="s">
        <v>881</v>
      </c>
      <c r="G203" s="688" t="s">
        <v>13</v>
      </c>
      <c r="H203" s="909">
        <f t="shared" si="14"/>
        <v>167.09166666666667</v>
      </c>
      <c r="I203" s="888">
        <v>200.51</v>
      </c>
      <c r="J203" s="689">
        <f t="shared" ref="J203:J220" si="15">ROUND(I203*(100-$J$3)/100, 2)</f>
        <v>200.51</v>
      </c>
      <c r="K203" s="813"/>
      <c r="L203" s="1010"/>
      <c r="M203" s="655">
        <v>8302</v>
      </c>
    </row>
    <row r="204" spans="1:15" ht="31.5" customHeight="1" x14ac:dyDescent="0.25">
      <c r="A204" s="580"/>
      <c r="B204" s="1074" t="str">
        <f>'Прайс повний'!A242</f>
        <v>56/8</v>
      </c>
      <c r="C204" s="1074" t="str">
        <f>'Прайс повний'!B242</f>
        <v>Ni</v>
      </c>
      <c r="D204" s="1065" t="str">
        <f>'Прайс повний'!C242</f>
        <v>Кріплення струмовідводу до щогли універсальне</v>
      </c>
      <c r="E204" s="646" t="str">
        <f>'Прайс повний'!D242</f>
        <v>56 000</v>
      </c>
      <c r="F204" s="1065" t="s">
        <v>1802</v>
      </c>
      <c r="G204" s="618" t="s">
        <v>13</v>
      </c>
      <c r="H204" s="910">
        <f t="shared" si="14"/>
        <v>114.90833333333332</v>
      </c>
      <c r="I204" s="847">
        <v>137.88999999999999</v>
      </c>
      <c r="J204" s="619">
        <f>'Прайс повний'!I242</f>
        <v>137.88999999999999</v>
      </c>
      <c r="K204" s="806"/>
      <c r="L204" s="1010"/>
      <c r="M204" s="621">
        <v>8302</v>
      </c>
    </row>
    <row r="205" spans="1:15" ht="67.5" customHeight="1" x14ac:dyDescent="0.25">
      <c r="A205" s="580"/>
      <c r="B205" s="693" t="s">
        <v>1469</v>
      </c>
      <c r="C205" s="693" t="s">
        <v>271</v>
      </c>
      <c r="D205" s="1079" t="s">
        <v>1471</v>
      </c>
      <c r="E205" s="709" t="s">
        <v>1470</v>
      </c>
      <c r="F205" s="1079" t="s">
        <v>1730</v>
      </c>
      <c r="G205" s="680" t="s">
        <v>13</v>
      </c>
      <c r="H205" s="855">
        <f t="shared" si="14"/>
        <v>142.34166666666667</v>
      </c>
      <c r="I205" s="887">
        <v>170.81</v>
      </c>
      <c r="J205" s="681">
        <f t="shared" si="15"/>
        <v>170.81</v>
      </c>
      <c r="K205" s="811"/>
      <c r="L205" s="695"/>
      <c r="M205" s="604">
        <v>8302</v>
      </c>
      <c r="N205" s="1106"/>
    </row>
    <row r="206" spans="1:15" ht="30" customHeight="1" x14ac:dyDescent="0.25">
      <c r="A206" s="580"/>
      <c r="B206" s="953" t="str">
        <f>'Прайс повний'!A244</f>
        <v>59/8/50</v>
      </c>
      <c r="C206" s="953"/>
      <c r="D206" s="1091" t="str">
        <f>'Прайс повний'!C244</f>
        <v>Ізоляційна штанга 500</v>
      </c>
      <c r="E206" s="697" t="s">
        <v>699</v>
      </c>
      <c r="F206" s="1159" t="s">
        <v>1663</v>
      </c>
      <c r="G206" s="954" t="s">
        <v>13</v>
      </c>
      <c r="H206" s="851">
        <f t="shared" si="14"/>
        <v>513.83333333333337</v>
      </c>
      <c r="I206" s="887">
        <v>616.6</v>
      </c>
      <c r="J206" s="681">
        <f t="shared" si="15"/>
        <v>616.6</v>
      </c>
      <c r="K206" s="811"/>
      <c r="L206" s="695"/>
      <c r="M206" s="604">
        <v>7616</v>
      </c>
    </row>
    <row r="207" spans="1:15" ht="30" customHeight="1" x14ac:dyDescent="0.25">
      <c r="A207" s="580"/>
      <c r="B207" s="953" t="str">
        <f>'Прайс повний'!A245</f>
        <v>59/8/75</v>
      </c>
      <c r="C207" s="953"/>
      <c r="D207" s="1091" t="str">
        <f>'Прайс повний'!C245</f>
        <v>Ізоляційна штанга 750</v>
      </c>
      <c r="E207" s="697" t="s">
        <v>700</v>
      </c>
      <c r="F207" s="1159"/>
      <c r="G207" s="954" t="s">
        <v>13</v>
      </c>
      <c r="H207" s="851">
        <f t="shared" si="14"/>
        <v>583.26666666666665</v>
      </c>
      <c r="I207" s="887">
        <v>699.92</v>
      </c>
      <c r="J207" s="681">
        <f t="shared" si="15"/>
        <v>699.92</v>
      </c>
      <c r="K207" s="811"/>
      <c r="L207" s="695"/>
      <c r="M207" s="604">
        <v>7616</v>
      </c>
    </row>
    <row r="208" spans="1:15" ht="30" customHeight="1" x14ac:dyDescent="0.25">
      <c r="A208" s="580"/>
      <c r="B208" s="953" t="str">
        <f>'Прайс повний'!A246</f>
        <v>59/8/100</v>
      </c>
      <c r="C208" s="953"/>
      <c r="D208" s="1091" t="str">
        <f>'Прайс повний'!C246</f>
        <v>Ізоляційна штанга 1000</v>
      </c>
      <c r="E208" s="697" t="s">
        <v>701</v>
      </c>
      <c r="F208" s="1159"/>
      <c r="G208" s="954" t="s">
        <v>13</v>
      </c>
      <c r="H208" s="851">
        <f t="shared" si="14"/>
        <v>692.375</v>
      </c>
      <c r="I208" s="887">
        <v>830.85</v>
      </c>
      <c r="J208" s="681">
        <f>ROUND(I208*(100-$J$3)/100, 2)</f>
        <v>830.85</v>
      </c>
      <c r="K208" s="811"/>
      <c r="L208" s="695"/>
      <c r="M208" s="604">
        <v>7616</v>
      </c>
    </row>
    <row r="209" spans="1:13" ht="30" customHeight="1" x14ac:dyDescent="0.25">
      <c r="A209" s="580"/>
      <c r="B209" s="953" t="str">
        <f>'Прайс повний'!A247</f>
        <v>59/16/50</v>
      </c>
      <c r="C209" s="953"/>
      <c r="D209" s="1091" t="str">
        <f>'Прайс повний'!C247</f>
        <v>Ізоляційна штанга вертикальна 500</v>
      </c>
      <c r="E209" s="697" t="s">
        <v>1638</v>
      </c>
      <c r="F209" s="1147" t="s">
        <v>1664</v>
      </c>
      <c r="G209" s="954" t="s">
        <v>13</v>
      </c>
      <c r="H209" s="851">
        <f t="shared" si="14"/>
        <v>698.5333333333333</v>
      </c>
      <c r="I209" s="887">
        <v>838.24</v>
      </c>
      <c r="J209" s="681">
        <f>ROUND(I209*(100-$J$3)/100, 2)</f>
        <v>838.24</v>
      </c>
      <c r="K209" s="811"/>
      <c r="L209" s="695"/>
      <c r="M209" s="604">
        <v>7616</v>
      </c>
    </row>
    <row r="210" spans="1:13" ht="42.75" customHeight="1" x14ac:dyDescent="0.25">
      <c r="A210" s="580"/>
      <c r="B210" s="1070" t="str">
        <f>'Прайс повний'!A248</f>
        <v>59/16/75</v>
      </c>
      <c r="C210" s="1070"/>
      <c r="D210" s="1078" t="str">
        <f>'Прайс повний'!C248</f>
        <v>Ізоляційна штанга вертикальна 750</v>
      </c>
      <c r="E210" s="606" t="s">
        <v>702</v>
      </c>
      <c r="F210" s="1147"/>
      <c r="G210" s="607" t="s">
        <v>13</v>
      </c>
      <c r="H210" s="851">
        <f t="shared" si="14"/>
        <v>791.97499999999991</v>
      </c>
      <c r="I210" s="845">
        <v>950.37</v>
      </c>
      <c r="J210" s="608">
        <f t="shared" si="15"/>
        <v>950.37</v>
      </c>
      <c r="K210" s="803"/>
      <c r="L210" s="603"/>
      <c r="M210" s="604">
        <v>7616</v>
      </c>
    </row>
    <row r="211" spans="1:13" ht="42.75" customHeight="1" x14ac:dyDescent="0.25">
      <c r="A211" s="580"/>
      <c r="B211" s="1077" t="str">
        <f>'Прайс повний'!A249</f>
        <v>59/16/100</v>
      </c>
      <c r="C211" s="1077"/>
      <c r="D211" s="1082" t="str">
        <f>'Прайс повний'!C249</f>
        <v>Ізоляційна штанга вертикальна 1000</v>
      </c>
      <c r="E211" s="659" t="s">
        <v>703</v>
      </c>
      <c r="F211" s="1148"/>
      <c r="G211" s="611" t="s">
        <v>13</v>
      </c>
      <c r="H211" s="852">
        <f t="shared" si="14"/>
        <v>923.1</v>
      </c>
      <c r="I211" s="846">
        <v>1107.72</v>
      </c>
      <c r="J211" s="612">
        <f t="shared" si="15"/>
        <v>1107.72</v>
      </c>
      <c r="K211" s="805"/>
      <c r="L211" s="613"/>
      <c r="M211" s="614">
        <v>7616</v>
      </c>
    </row>
    <row r="212" spans="1:13" ht="42.75" customHeight="1" x14ac:dyDescent="0.25">
      <c r="A212" s="580"/>
      <c r="B212" s="1008" t="s">
        <v>1444</v>
      </c>
      <c r="C212" s="1008" t="s">
        <v>278</v>
      </c>
      <c r="D212" s="1064" t="s">
        <v>1449</v>
      </c>
      <c r="E212" s="1009" t="s">
        <v>1454</v>
      </c>
      <c r="F212" s="1154" t="s">
        <v>1460</v>
      </c>
      <c r="G212" s="688" t="s">
        <v>13</v>
      </c>
      <c r="H212" s="909">
        <f t="shared" si="14"/>
        <v>2108.9499999999998</v>
      </c>
      <c r="I212" s="888">
        <v>2530.7399999999998</v>
      </c>
      <c r="J212" s="689">
        <f t="shared" si="15"/>
        <v>2530.7399999999998</v>
      </c>
      <c r="K212" s="813"/>
      <c r="L212" s="1022"/>
      <c r="M212" s="655">
        <v>7616</v>
      </c>
    </row>
    <row r="213" spans="1:13" ht="42.75" customHeight="1" x14ac:dyDescent="0.25">
      <c r="A213" s="580"/>
      <c r="B213" s="1008" t="s">
        <v>1445</v>
      </c>
      <c r="C213" s="1008" t="s">
        <v>278</v>
      </c>
      <c r="D213" s="1064" t="s">
        <v>1450</v>
      </c>
      <c r="E213" s="1009" t="s">
        <v>1459</v>
      </c>
      <c r="F213" s="1154"/>
      <c r="G213" s="688" t="s">
        <v>13</v>
      </c>
      <c r="H213" s="909">
        <f t="shared" si="14"/>
        <v>2392.416666666667</v>
      </c>
      <c r="I213" s="888">
        <v>2870.9</v>
      </c>
      <c r="J213" s="689">
        <f t="shared" si="15"/>
        <v>2870.9</v>
      </c>
      <c r="K213" s="813"/>
      <c r="L213" s="1022"/>
      <c r="M213" s="655">
        <v>7616</v>
      </c>
    </row>
    <row r="214" spans="1:13" ht="42.75" customHeight="1" x14ac:dyDescent="0.25">
      <c r="A214" s="580"/>
      <c r="B214" s="1008" t="s">
        <v>1446</v>
      </c>
      <c r="C214" s="1008" t="s">
        <v>278</v>
      </c>
      <c r="D214" s="1064" t="s">
        <v>1451</v>
      </c>
      <c r="E214" s="1009" t="s">
        <v>1456</v>
      </c>
      <c r="F214" s="1154" t="s">
        <v>1461</v>
      </c>
      <c r="G214" s="688" t="s">
        <v>13</v>
      </c>
      <c r="H214" s="909">
        <f t="shared" si="14"/>
        <v>3824.5333333333328</v>
      </c>
      <c r="I214" s="888">
        <v>4589.4399999999996</v>
      </c>
      <c r="J214" s="689">
        <f t="shared" si="15"/>
        <v>4589.4399999999996</v>
      </c>
      <c r="K214" s="813"/>
      <c r="L214" s="1022"/>
      <c r="M214" s="655">
        <v>7616</v>
      </c>
    </row>
    <row r="215" spans="1:13" ht="42.75" customHeight="1" x14ac:dyDescent="0.25">
      <c r="A215" s="580"/>
      <c r="B215" s="1008" t="s">
        <v>1447</v>
      </c>
      <c r="C215" s="1008" t="s">
        <v>278</v>
      </c>
      <c r="D215" s="1064" t="s">
        <v>1452</v>
      </c>
      <c r="E215" s="1009" t="s">
        <v>1457</v>
      </c>
      <c r="F215" s="1154"/>
      <c r="G215" s="688" t="s">
        <v>13</v>
      </c>
      <c r="H215" s="909">
        <f t="shared" si="14"/>
        <v>5184.708333333333</v>
      </c>
      <c r="I215" s="888">
        <v>6221.65</v>
      </c>
      <c r="J215" s="689">
        <f t="shared" si="15"/>
        <v>6221.65</v>
      </c>
      <c r="K215" s="813"/>
      <c r="L215" s="1022"/>
      <c r="M215" s="655">
        <v>7616</v>
      </c>
    </row>
    <row r="216" spans="1:13" ht="42.75" customHeight="1" x14ac:dyDescent="0.25">
      <c r="A216" s="580"/>
      <c r="B216" s="1074" t="s">
        <v>1448</v>
      </c>
      <c r="C216" s="1120" t="s">
        <v>278</v>
      </c>
      <c r="D216" s="1065" t="s">
        <v>1453</v>
      </c>
      <c r="E216" s="690" t="s">
        <v>1458</v>
      </c>
      <c r="F216" s="1155"/>
      <c r="G216" s="618" t="s">
        <v>13</v>
      </c>
      <c r="H216" s="910">
        <f t="shared" si="14"/>
        <v>5727.7416666666668</v>
      </c>
      <c r="I216" s="847">
        <v>6873.29</v>
      </c>
      <c r="J216" s="619">
        <f t="shared" si="15"/>
        <v>6873.29</v>
      </c>
      <c r="K216" s="806"/>
      <c r="L216" s="1023"/>
      <c r="M216" s="621">
        <v>7616</v>
      </c>
    </row>
    <row r="217" spans="1:13" ht="44.25" customHeight="1" x14ac:dyDescent="0.25">
      <c r="A217" s="580"/>
      <c r="B217" s="1070" t="str">
        <f>'Прайс повний'!A257</f>
        <v>52/30/40</v>
      </c>
      <c r="C217" s="1070" t="str">
        <f>'Прайс повний'!B257</f>
        <v>Ni</v>
      </c>
      <c r="D217" s="1078" t="str">
        <f>'Прайс повний'!C257</f>
        <v>Блискавкоприймач з нержавіючої сталі d32 4м.</v>
      </c>
      <c r="E217" s="606" t="str">
        <f>'Прайс повний'!D257</f>
        <v>52 041</v>
      </c>
      <c r="F217" s="1078" t="str">
        <f>'Прайс повний'!E257</f>
        <v>Щогла блискавкоприймача з нержавіючої сталі діаметром 32мм при основі, та метровий алюмінієвий блискавкоприймач</v>
      </c>
      <c r="G217" s="607" t="str">
        <f>'Прайс повний'!F257</f>
        <v>шт.</v>
      </c>
      <c r="H217" s="855">
        <f t="shared" si="14"/>
        <v>1755.0666666666664</v>
      </c>
      <c r="I217" s="845">
        <v>2106.08</v>
      </c>
      <c r="J217" s="608">
        <f t="shared" si="15"/>
        <v>2106.08</v>
      </c>
      <c r="K217" s="803"/>
      <c r="L217" s="603"/>
      <c r="M217" s="604">
        <v>7326</v>
      </c>
    </row>
    <row r="218" spans="1:13" ht="39.75" customHeight="1" x14ac:dyDescent="0.25">
      <c r="A218" s="580"/>
      <c r="B218" s="1070" t="str">
        <f>'Прайс повний'!A258</f>
        <v>52/30/50</v>
      </c>
      <c r="C218" s="1070" t="str">
        <f>'Прайс повний'!B258</f>
        <v>Ni</v>
      </c>
      <c r="D218" s="1078" t="str">
        <f>'Прайс повний'!C258</f>
        <v>Блискавкоприймач з нержавіючої сталі d32 5м.</v>
      </c>
      <c r="E218" s="606" t="str">
        <f>'Прайс повний'!D258</f>
        <v>52 051</v>
      </c>
      <c r="F218" s="1078" t="str">
        <f>'Прайс повний'!E258</f>
        <v>Щогла блискавкоприймача з нержавіючої сталі діаметром 32мм при основі, та 2-х метровий алюмінієвий блискавкоприймач</v>
      </c>
      <c r="G218" s="607" t="str">
        <f>'Прайс повний'!F258</f>
        <v>шт.</v>
      </c>
      <c r="H218" s="851">
        <f t="shared" si="14"/>
        <v>1921.6083333333333</v>
      </c>
      <c r="I218" s="845">
        <v>2305.9299999999998</v>
      </c>
      <c r="J218" s="608">
        <f t="shared" si="15"/>
        <v>2305.9299999999998</v>
      </c>
      <c r="K218" s="803"/>
      <c r="L218" s="603"/>
      <c r="M218" s="604">
        <v>7326</v>
      </c>
    </row>
    <row r="219" spans="1:13" ht="48" customHeight="1" x14ac:dyDescent="0.25">
      <c r="A219" s="580"/>
      <c r="B219" s="1070" t="str">
        <f>'Прайс повний'!A259</f>
        <v>52/30/60</v>
      </c>
      <c r="C219" s="1070" t="str">
        <f>'Прайс повний'!B259</f>
        <v>Ni</v>
      </c>
      <c r="D219" s="1078" t="str">
        <f>'Прайс повний'!C259</f>
        <v>Блискавкоприймач з нержавіючої сталі d32 6м.</v>
      </c>
      <c r="E219" s="606" t="str">
        <f>'Прайс повний'!D259</f>
        <v>52 061</v>
      </c>
      <c r="F219" s="1078" t="str">
        <f>'Прайс повний'!E259</f>
        <v>Щогла блискавкоприймача з нержавіючої сталі діаметром 32мм при основі, та 3-х метровий алюмінієвий блискавкоприймач</v>
      </c>
      <c r="G219" s="607" t="str">
        <f>'Прайс повний'!F259</f>
        <v>шт.</v>
      </c>
      <c r="H219" s="851">
        <f t="shared" si="14"/>
        <v>2185.6083333333336</v>
      </c>
      <c r="I219" s="845">
        <v>2622.73</v>
      </c>
      <c r="J219" s="608">
        <f t="shared" si="15"/>
        <v>2622.73</v>
      </c>
      <c r="K219" s="803"/>
      <c r="L219" s="603"/>
      <c r="M219" s="604">
        <v>7326</v>
      </c>
    </row>
    <row r="220" spans="1:13" ht="52.5" customHeight="1" x14ac:dyDescent="0.25">
      <c r="A220" s="580"/>
      <c r="B220" s="1070" t="str">
        <f>'Прайс повний'!A260</f>
        <v>52/40/40</v>
      </c>
      <c r="C220" s="1070" t="str">
        <f>'Прайс повний'!B260</f>
        <v>Ni</v>
      </c>
      <c r="D220" s="1078" t="str">
        <f>'Прайс повний'!C260</f>
        <v>Блискавкоприймача з нержавіючої сталі d40 4м.</v>
      </c>
      <c r="E220" s="606" t="str">
        <f>'Прайс повний'!D260</f>
        <v>52 040</v>
      </c>
      <c r="F220" s="1078" t="str">
        <f>'Прайс повний'!E260</f>
        <v>Щогла блискавкоприймача з нержавіючої сталі діаметром 40мм при основі, та закінчення з алюмінієвого блискавкоприймача</v>
      </c>
      <c r="G220" s="607" t="str">
        <f>'Прайс повний'!F260</f>
        <v>шт.</v>
      </c>
      <c r="H220" s="851">
        <f t="shared" si="14"/>
        <v>2486.75</v>
      </c>
      <c r="I220" s="845">
        <v>2984.1</v>
      </c>
      <c r="J220" s="608">
        <f t="shared" si="15"/>
        <v>2984.1</v>
      </c>
      <c r="K220" s="803"/>
      <c r="L220" s="603"/>
      <c r="M220" s="604">
        <v>7326</v>
      </c>
    </row>
    <row r="221" spans="1:13" ht="51" customHeight="1" x14ac:dyDescent="0.25">
      <c r="A221" s="580"/>
      <c r="B221" s="1070" t="str">
        <f>'Прайс повний'!A261</f>
        <v>52/40/50</v>
      </c>
      <c r="C221" s="1070" t="str">
        <f>'Прайс повний'!B261</f>
        <v>Ni</v>
      </c>
      <c r="D221" s="1078" t="str">
        <f>'Прайс повний'!C261</f>
        <v>Блискавкоприймача з нержавіючої сталі d40 5м.</v>
      </c>
      <c r="E221" s="606" t="str">
        <f>'Прайс повний'!D261</f>
        <v>52 050</v>
      </c>
      <c r="F221" s="1078" t="str">
        <f>'Прайс повний'!E261</f>
        <v>Щогла блискавкоприймача з нержавіючої сталі діаметром 40мм при основі, та закінчення з алюмінієвого блискавкоприймача</v>
      </c>
      <c r="G221" s="607" t="str">
        <f>'Прайс повний'!F261</f>
        <v>шт.</v>
      </c>
      <c r="H221" s="851">
        <f t="shared" si="14"/>
        <v>3044.1583333333328</v>
      </c>
      <c r="I221" s="845">
        <v>3652.99</v>
      </c>
      <c r="J221" s="608">
        <f t="shared" ref="J221:J226" si="16">ROUND(I221*(100-$J$3)/100, 2)</f>
        <v>3652.99</v>
      </c>
      <c r="K221" s="803"/>
      <c r="L221" s="603"/>
      <c r="M221" s="604">
        <v>7326</v>
      </c>
    </row>
    <row r="222" spans="1:13" ht="54.75" customHeight="1" x14ac:dyDescent="0.25">
      <c r="A222" s="580"/>
      <c r="B222" s="1070" t="str">
        <f>'Прайс повний'!A262</f>
        <v>52/40/60</v>
      </c>
      <c r="C222" s="1070" t="str">
        <f>'Прайс повний'!B262</f>
        <v>Ni</v>
      </c>
      <c r="D222" s="1078" t="str">
        <f>'Прайс повний'!C262</f>
        <v>Блискавкоприймача з нержавіючої сталі d40 6м.</v>
      </c>
      <c r="E222" s="606" t="str">
        <f>'Прайс повний'!D262</f>
        <v>52 060</v>
      </c>
      <c r="F222" s="1078" t="str">
        <f>'Прайс повний'!E262</f>
        <v>Щогла блискавкоприймача з нержавіючої сталі діаметром 40мм при основі, та закінчення з алюмінієвого блискавкоприймача</v>
      </c>
      <c r="G222" s="607" t="str">
        <f>'Прайс повний'!F262</f>
        <v>шт.</v>
      </c>
      <c r="H222" s="851">
        <f t="shared" si="14"/>
        <v>3425.2833333333333</v>
      </c>
      <c r="I222" s="845">
        <v>4110.34</v>
      </c>
      <c r="J222" s="608">
        <f t="shared" si="16"/>
        <v>4110.34</v>
      </c>
      <c r="K222" s="803"/>
      <c r="L222" s="603"/>
      <c r="M222" s="604">
        <v>7326</v>
      </c>
    </row>
    <row r="223" spans="1:13" ht="57.75" customHeight="1" x14ac:dyDescent="0.25">
      <c r="A223" s="580"/>
      <c r="B223" s="1070" t="str">
        <f>'Прайс повний'!A263</f>
        <v>52/40/70</v>
      </c>
      <c r="C223" s="1070" t="str">
        <f>'Прайс повний'!B263</f>
        <v>Ni</v>
      </c>
      <c r="D223" s="1078" t="str">
        <f>'Прайс повний'!C263</f>
        <v>Блискавкоприймача з нержавіючої сталі d40 7м.</v>
      </c>
      <c r="E223" s="606" t="str">
        <f>'Прайс повний'!D263</f>
        <v>52 070</v>
      </c>
      <c r="F223" s="1078" t="str">
        <f>'Прайс повний'!E263</f>
        <v>Щогла блискавкоприймача з нержавіючої сталі діаметром 40мм при основі, та закінчення з алюмінієвого блискавкоприймача</v>
      </c>
      <c r="G223" s="607" t="str">
        <f>'Прайс повний'!F263</f>
        <v>шт.</v>
      </c>
      <c r="H223" s="851">
        <f t="shared" si="14"/>
        <v>4470.8916666666664</v>
      </c>
      <c r="I223" s="845">
        <v>5365.07</v>
      </c>
      <c r="J223" s="608">
        <f t="shared" si="16"/>
        <v>5365.07</v>
      </c>
      <c r="K223" s="803"/>
      <c r="L223" s="603"/>
      <c r="M223" s="604">
        <v>7326</v>
      </c>
    </row>
    <row r="224" spans="1:13" ht="58.5" customHeight="1" x14ac:dyDescent="0.25">
      <c r="A224" s="580"/>
      <c r="B224" s="1070" t="str">
        <f>'Прайс повний'!A264</f>
        <v>52/40/80</v>
      </c>
      <c r="C224" s="1070" t="str">
        <f>'Прайс повний'!B264</f>
        <v>Ni</v>
      </c>
      <c r="D224" s="1078" t="str">
        <f>'Прайс повний'!C264</f>
        <v>Блискавкоприймача з нержавіючої сталі d40 8м.</v>
      </c>
      <c r="E224" s="606" t="str">
        <f>'Прайс повний'!D264</f>
        <v>52 080</v>
      </c>
      <c r="F224" s="1078" t="str">
        <f>'Прайс повний'!E264</f>
        <v>Щогла блискавкоприймача з нержавіючої сталі діаметром 40мм при основі, та закінчення з алюмінієвого блискавкоприймача</v>
      </c>
      <c r="G224" s="607" t="str">
        <f>'Прайс повний'!F264</f>
        <v>шт.</v>
      </c>
      <c r="H224" s="851">
        <f t="shared" si="14"/>
        <v>5214.95</v>
      </c>
      <c r="I224" s="845">
        <v>6257.94</v>
      </c>
      <c r="J224" s="608">
        <f t="shared" si="16"/>
        <v>6257.94</v>
      </c>
      <c r="K224" s="803"/>
      <c r="L224" s="603"/>
      <c r="M224" s="604">
        <v>7326</v>
      </c>
    </row>
    <row r="225" spans="1:13" ht="58.5" customHeight="1" x14ac:dyDescent="0.25">
      <c r="A225" s="580"/>
      <c r="B225" s="1070" t="s">
        <v>1414</v>
      </c>
      <c r="C225" s="1070" t="s">
        <v>237</v>
      </c>
      <c r="D225" s="1078" t="s">
        <v>1415</v>
      </c>
      <c r="E225" s="606" t="s">
        <v>1412</v>
      </c>
      <c r="F225" s="1078" t="s">
        <v>1250</v>
      </c>
      <c r="G225" s="607" t="str">
        <f>'Прайс повний'!F265</f>
        <v>шт.</v>
      </c>
      <c r="H225" s="851">
        <f t="shared" si="14"/>
        <v>7480.9916666666668</v>
      </c>
      <c r="I225" s="845">
        <v>8977.19</v>
      </c>
      <c r="J225" s="608">
        <f t="shared" si="16"/>
        <v>8977.19</v>
      </c>
      <c r="K225" s="803"/>
      <c r="L225" s="603"/>
      <c r="M225" s="604">
        <v>7326</v>
      </c>
    </row>
    <row r="226" spans="1:13" ht="58.5" customHeight="1" x14ac:dyDescent="0.25">
      <c r="A226" s="580"/>
      <c r="B226" s="1070" t="s">
        <v>1416</v>
      </c>
      <c r="C226" s="1070" t="s">
        <v>237</v>
      </c>
      <c r="D226" s="1078" t="s">
        <v>1417</v>
      </c>
      <c r="E226" s="606" t="s">
        <v>1413</v>
      </c>
      <c r="F226" s="1078" t="s">
        <v>1250</v>
      </c>
      <c r="G226" s="607" t="str">
        <f>'Прайс повний'!F266</f>
        <v>шт.</v>
      </c>
      <c r="H226" s="852">
        <f t="shared" si="14"/>
        <v>8038.2250000000013</v>
      </c>
      <c r="I226" s="845">
        <v>9645.8700000000008</v>
      </c>
      <c r="J226" s="608">
        <f t="shared" si="16"/>
        <v>9645.8700000000008</v>
      </c>
      <c r="K226" s="803"/>
      <c r="L226" s="603"/>
      <c r="M226" s="614">
        <v>7326</v>
      </c>
    </row>
    <row r="227" spans="1:13" ht="18" customHeight="1" x14ac:dyDescent="0.25">
      <c r="A227" s="823" t="s">
        <v>1087</v>
      </c>
      <c r="B227" s="710"/>
      <c r="C227" s="710"/>
      <c r="D227" s="712"/>
      <c r="E227" s="711"/>
      <c r="F227" s="712"/>
      <c r="G227" s="713"/>
      <c r="H227" s="857"/>
      <c r="I227" s="848"/>
      <c r="J227" s="714"/>
      <c r="K227" s="812"/>
      <c r="L227" s="715"/>
      <c r="M227" s="716"/>
    </row>
    <row r="228" spans="1:13" ht="38.25" customHeight="1" x14ac:dyDescent="0.25">
      <c r="A228" s="581"/>
      <c r="B228" s="1076" t="str">
        <f>'Прайс повний'!A268</f>
        <v>52/30/30А</v>
      </c>
      <c r="C228" s="1076" t="str">
        <f>'Прайс повний'!B268</f>
        <v>Ni</v>
      </c>
      <c r="D228" s="1084" t="str">
        <f>'Прайс повний'!C268</f>
        <v>Щогла активного блискавкоприймача 3м</v>
      </c>
      <c r="E228" s="666" t="str">
        <f>'Прайс повний'!D268</f>
        <v>52 032</v>
      </c>
      <c r="F228" s="1084" t="str">
        <f>'Прайс повний'!E268</f>
        <v>Щогла активного блискавкоприймача з нержавіючої сталі діаметром 32 мм в основі</v>
      </c>
      <c r="G228" s="675" t="s">
        <v>13</v>
      </c>
      <c r="H228" s="908">
        <f t="shared" si="14"/>
        <v>1984.3833333333337</v>
      </c>
      <c r="I228" s="886">
        <v>2381.2600000000002</v>
      </c>
      <c r="J228" s="668">
        <f t="shared" si="13"/>
        <v>2381.2600000000002</v>
      </c>
      <c r="K228" s="810"/>
      <c r="L228" s="669"/>
      <c r="M228" s="670">
        <v>7326</v>
      </c>
    </row>
    <row r="229" spans="1:13" ht="41.1" customHeight="1" x14ac:dyDescent="0.25">
      <c r="A229" s="580"/>
      <c r="B229" s="1073" t="s">
        <v>1121</v>
      </c>
      <c r="C229" s="1073" t="s">
        <v>237</v>
      </c>
      <c r="D229" s="1083" t="s">
        <v>1088</v>
      </c>
      <c r="E229" s="662" t="str">
        <f>'Прайс повний'!D269</f>
        <v>52 042</v>
      </c>
      <c r="F229" s="1024" t="s">
        <v>1101</v>
      </c>
      <c r="G229" s="653" t="s">
        <v>13</v>
      </c>
      <c r="H229" s="909">
        <f t="shared" si="14"/>
        <v>3512.1333333333341</v>
      </c>
      <c r="I229" s="885">
        <v>4214.5600000000004</v>
      </c>
      <c r="J229" s="654">
        <f t="shared" si="13"/>
        <v>4214.5600000000004</v>
      </c>
      <c r="K229" s="809"/>
      <c r="L229" s="649"/>
      <c r="M229" s="655">
        <v>7326</v>
      </c>
    </row>
    <row r="230" spans="1:13" ht="41.1" customHeight="1" x14ac:dyDescent="0.25">
      <c r="A230" s="580"/>
      <c r="B230" s="1073" t="s">
        <v>1122</v>
      </c>
      <c r="C230" s="1073" t="s">
        <v>237</v>
      </c>
      <c r="D230" s="1083" t="s">
        <v>1091</v>
      </c>
      <c r="E230" s="662" t="str">
        <f>'Прайс повний'!D270</f>
        <v>52 052</v>
      </c>
      <c r="F230" s="1024" t="s">
        <v>1101</v>
      </c>
      <c r="G230" s="653" t="s">
        <v>13</v>
      </c>
      <c r="H230" s="909">
        <f t="shared" si="14"/>
        <v>3912.4666666666672</v>
      </c>
      <c r="I230" s="885">
        <v>4694.96</v>
      </c>
      <c r="J230" s="654">
        <f t="shared" si="13"/>
        <v>4694.96</v>
      </c>
      <c r="K230" s="809"/>
      <c r="L230" s="649"/>
      <c r="M230" s="655">
        <v>7326</v>
      </c>
    </row>
    <row r="231" spans="1:13" ht="41.1" customHeight="1" x14ac:dyDescent="0.25">
      <c r="A231" s="580"/>
      <c r="B231" s="1073" t="s">
        <v>1113</v>
      </c>
      <c r="C231" s="1073" t="s">
        <v>237</v>
      </c>
      <c r="D231" s="1083" t="s">
        <v>1096</v>
      </c>
      <c r="E231" s="662" t="str">
        <f>'Прайс повний'!D271</f>
        <v>52 062</v>
      </c>
      <c r="F231" s="1024" t="s">
        <v>1101</v>
      </c>
      <c r="G231" s="653" t="s">
        <v>13</v>
      </c>
      <c r="H231" s="909">
        <f t="shared" si="14"/>
        <v>4479.4250000000002</v>
      </c>
      <c r="I231" s="885">
        <v>5375.31</v>
      </c>
      <c r="J231" s="654">
        <f t="shared" si="13"/>
        <v>5375.31</v>
      </c>
      <c r="K231" s="809"/>
      <c r="L231" s="649"/>
      <c r="M231" s="655">
        <v>7326</v>
      </c>
    </row>
    <row r="232" spans="1:13" ht="41.1" customHeight="1" x14ac:dyDescent="0.25">
      <c r="A232" s="580"/>
      <c r="B232" s="1073" t="s">
        <v>1089</v>
      </c>
      <c r="C232" s="1073" t="s">
        <v>237</v>
      </c>
      <c r="D232" s="1083" t="s">
        <v>1097</v>
      </c>
      <c r="E232" s="662" t="str">
        <f>'Прайс повний'!D272</f>
        <v>52 072</v>
      </c>
      <c r="F232" s="1024" t="s">
        <v>1101</v>
      </c>
      <c r="G232" s="653" t="s">
        <v>13</v>
      </c>
      <c r="H232" s="909">
        <f t="shared" si="14"/>
        <v>6957.1750000000011</v>
      </c>
      <c r="I232" s="885">
        <v>8348.61</v>
      </c>
      <c r="J232" s="654">
        <f t="shared" si="13"/>
        <v>8348.61</v>
      </c>
      <c r="K232" s="809"/>
      <c r="L232" s="649"/>
      <c r="M232" s="655">
        <v>7326</v>
      </c>
    </row>
    <row r="233" spans="1:13" ht="36.75" customHeight="1" x14ac:dyDescent="0.25">
      <c r="A233" s="580"/>
      <c r="B233" s="1073" t="s">
        <v>1090</v>
      </c>
      <c r="C233" s="1073" t="s">
        <v>237</v>
      </c>
      <c r="D233" s="1083" t="s">
        <v>1098</v>
      </c>
      <c r="E233" s="662" t="str">
        <f>'Прайс повний'!D273</f>
        <v>52 082</v>
      </c>
      <c r="F233" s="1024" t="s">
        <v>1101</v>
      </c>
      <c r="G233" s="653" t="s">
        <v>13</v>
      </c>
      <c r="H233" s="910">
        <f t="shared" si="14"/>
        <v>7507.9083333333328</v>
      </c>
      <c r="I233" s="885">
        <v>9009.49</v>
      </c>
      <c r="J233" s="654">
        <f t="shared" si="13"/>
        <v>9009.49</v>
      </c>
      <c r="K233" s="809"/>
      <c r="L233" s="649"/>
      <c r="M233" s="621">
        <v>7326</v>
      </c>
    </row>
    <row r="234" spans="1:13" ht="18" customHeight="1" x14ac:dyDescent="0.25">
      <c r="A234" s="823" t="s">
        <v>1084</v>
      </c>
      <c r="B234" s="710"/>
      <c r="C234" s="710"/>
      <c r="D234" s="712"/>
      <c r="E234" s="711"/>
      <c r="F234" s="712"/>
      <c r="G234" s="713"/>
      <c r="H234" s="856"/>
      <c r="I234" s="849"/>
      <c r="J234" s="714"/>
      <c r="K234" s="812"/>
      <c r="L234" s="686"/>
      <c r="M234" s="717"/>
    </row>
    <row r="235" spans="1:13" ht="41.25" customHeight="1" x14ac:dyDescent="0.25">
      <c r="A235" s="580"/>
      <c r="B235" s="935" t="str">
        <f>'Прайс повний'!A275</f>
        <v>А-25</v>
      </c>
      <c r="C235" s="935" t="str">
        <f>'Прайс повний'!B275</f>
        <v>Ni</v>
      </c>
      <c r="D235" s="918" t="str">
        <f>'Прайс повний'!C275</f>
        <v>Gromostar 25м</v>
      </c>
      <c r="E235" s="606" t="str">
        <f>'Прайс повний'!D275</f>
        <v>59 200</v>
      </c>
      <c r="F235" s="918" t="str">
        <f>'Прайс повний'!E275</f>
        <v>Активний блискавко приймач Gromostar 25м</v>
      </c>
      <c r="G235" s="607" t="str">
        <f>'Прайс повний'!F275</f>
        <v>шт.</v>
      </c>
      <c r="H235" s="855">
        <f t="shared" si="14"/>
        <v>39325</v>
      </c>
      <c r="I235" s="1054">
        <f>907.5*M3</f>
        <v>47190</v>
      </c>
      <c r="J235" s="608">
        <f>ROUND(IF($J$3&gt;25,I235*(100-25)/100,I235*(100-$J$3)/100),2)</f>
        <v>47190</v>
      </c>
      <c r="K235" s="803"/>
      <c r="L235" s="603"/>
      <c r="M235" s="1192" t="s">
        <v>1644</v>
      </c>
    </row>
    <row r="236" spans="1:13" ht="38.25" customHeight="1" x14ac:dyDescent="0.25">
      <c r="A236" s="580"/>
      <c r="B236" s="935" t="str">
        <f>'Прайс повний'!A276</f>
        <v>А-35</v>
      </c>
      <c r="C236" s="935" t="str">
        <f>'Прайс повний'!B276</f>
        <v>Ni</v>
      </c>
      <c r="D236" s="918" t="str">
        <f>'Прайс повний'!C276</f>
        <v>Gromostar 35м</v>
      </c>
      <c r="E236" s="606" t="str">
        <f>'Прайс повний'!D276</f>
        <v>59 201</v>
      </c>
      <c r="F236" s="918" t="str">
        <f>'Прайс повний'!E276</f>
        <v>Активний блискавко приймач Gromostar 35м</v>
      </c>
      <c r="G236" s="607" t="str">
        <f>'Прайс повний'!F276</f>
        <v>шт.</v>
      </c>
      <c r="H236" s="851">
        <f t="shared" si="14"/>
        <v>42575</v>
      </c>
      <c r="I236" s="1054">
        <f>982.5*M3</f>
        <v>51090</v>
      </c>
      <c r="J236" s="608">
        <f t="shared" ref="J236:J240" si="17">ROUND(IF($J$3&gt;25,I236*(100-25)/100,I236*(100-$J$3)/100),2)</f>
        <v>51090</v>
      </c>
      <c r="K236" s="803"/>
      <c r="L236" s="603"/>
      <c r="M236" s="1193"/>
    </row>
    <row r="237" spans="1:13" ht="35.25" customHeight="1" x14ac:dyDescent="0.25">
      <c r="A237" s="580"/>
      <c r="B237" s="935" t="str">
        <f>'Прайс повний'!A277</f>
        <v>А-45</v>
      </c>
      <c r="C237" s="935" t="str">
        <f>'Прайс повний'!B277</f>
        <v>Ni</v>
      </c>
      <c r="D237" s="918" t="str">
        <f>'Прайс повний'!C277</f>
        <v>Gromostar 45</v>
      </c>
      <c r="E237" s="606" t="str">
        <f>'Прайс повний'!D277</f>
        <v>59 202</v>
      </c>
      <c r="F237" s="918" t="str">
        <f>'Прайс повний'!E277</f>
        <v>Активний блискавко приймач Gromostar 45</v>
      </c>
      <c r="G237" s="607" t="str">
        <f>'Прайс повний'!F277</f>
        <v>шт.</v>
      </c>
      <c r="H237" s="851">
        <f t="shared" si="14"/>
        <v>48641.666666666672</v>
      </c>
      <c r="I237" s="1054">
        <f>1122.5*M3</f>
        <v>58370</v>
      </c>
      <c r="J237" s="608">
        <f t="shared" si="17"/>
        <v>58370</v>
      </c>
      <c r="K237" s="803"/>
      <c r="L237" s="603"/>
      <c r="M237" s="1193"/>
    </row>
    <row r="238" spans="1:13" ht="35.25" customHeight="1" x14ac:dyDescent="0.25">
      <c r="A238" s="580"/>
      <c r="B238" s="693" t="str">
        <f>'Прайс повний'!A278</f>
        <v>А-60</v>
      </c>
      <c r="C238" s="693" t="str">
        <f>'Прайс повний'!B278</f>
        <v>Ni</v>
      </c>
      <c r="D238" s="922" t="str">
        <f>'Прайс повний'!C278</f>
        <v>Gromostar 60</v>
      </c>
      <c r="E238" s="697" t="str">
        <f>'Прайс повний'!D278</f>
        <v>59 203</v>
      </c>
      <c r="F238" s="922" t="str">
        <f>'Прайс повний'!E278</f>
        <v>Активний блискавко приймач Gromostar 60</v>
      </c>
      <c r="G238" s="680" t="str">
        <f>'Прайс повний'!F278</f>
        <v>шт.</v>
      </c>
      <c r="H238" s="851">
        <f t="shared" si="14"/>
        <v>50483.333333333328</v>
      </c>
      <c r="I238" s="955">
        <f>1165*M3</f>
        <v>60580</v>
      </c>
      <c r="J238" s="608">
        <f t="shared" si="17"/>
        <v>60580</v>
      </c>
      <c r="K238" s="811"/>
      <c r="L238" s="695"/>
      <c r="M238" s="1193"/>
    </row>
    <row r="239" spans="1:13" ht="35.25" customHeight="1" x14ac:dyDescent="0.25">
      <c r="A239" s="580"/>
      <c r="B239" s="693" t="s">
        <v>1687</v>
      </c>
      <c r="C239" s="693"/>
      <c r="D239" s="922" t="s">
        <v>1688</v>
      </c>
      <c r="E239" s="697" t="s">
        <v>1689</v>
      </c>
      <c r="F239" s="922" t="s">
        <v>1691</v>
      </c>
      <c r="G239" s="680" t="str">
        <f>'Прайс повний'!F280</f>
        <v>шт.</v>
      </c>
      <c r="H239" s="851">
        <f t="shared" si="14"/>
        <v>3900</v>
      </c>
      <c r="I239" s="955">
        <f>'Прайс повний'!H279</f>
        <v>4680</v>
      </c>
      <c r="J239" s="608">
        <f t="shared" si="17"/>
        <v>4680</v>
      </c>
      <c r="K239" s="811"/>
      <c r="L239" s="695"/>
      <c r="M239" s="1193"/>
    </row>
    <row r="240" spans="1:13" ht="54" customHeight="1" x14ac:dyDescent="0.25">
      <c r="A240" s="570"/>
      <c r="B240" s="936" t="str">
        <f>'Прайс повний'!A280</f>
        <v>PLW-02.B</v>
      </c>
      <c r="C240" s="936"/>
      <c r="D240" s="923" t="str">
        <f>'Прайс повний'!C280</f>
        <v>PLW-02.B</v>
      </c>
      <c r="E240" s="659" t="str">
        <f>'Прайс повний'!D280</f>
        <v>59 204</v>
      </c>
      <c r="F240" s="923" t="str">
        <f>'Прайс повний'!E280</f>
        <v>Реєстратор ударів блискавки PLW-02.B</v>
      </c>
      <c r="G240" s="611" t="str">
        <f>'Прайс повний'!F280</f>
        <v>шт.</v>
      </c>
      <c r="H240" s="852">
        <f t="shared" si="14"/>
        <v>16575</v>
      </c>
      <c r="I240" s="1055">
        <f>382.5*M3</f>
        <v>19890</v>
      </c>
      <c r="J240" s="608">
        <f t="shared" si="17"/>
        <v>19890</v>
      </c>
      <c r="K240" s="805"/>
      <c r="L240" s="613"/>
      <c r="M240" s="1194"/>
    </row>
    <row r="241" spans="1:13" ht="18" customHeight="1" x14ac:dyDescent="0.25">
      <c r="A241" s="821" t="s">
        <v>1516</v>
      </c>
      <c r="B241" s="718"/>
      <c r="C241" s="719"/>
      <c r="D241" s="720"/>
      <c r="E241" s="720"/>
      <c r="F241" s="720"/>
      <c r="G241" s="721"/>
      <c r="H241" s="856"/>
      <c r="I241" s="1118"/>
      <c r="J241" s="722"/>
      <c r="K241" s="817"/>
      <c r="L241" s="686"/>
      <c r="M241" s="723"/>
    </row>
    <row r="242" spans="1:13" ht="27.75" customHeight="1" x14ac:dyDescent="0.25">
      <c r="A242" s="582"/>
      <c r="B242" s="1073" t="str">
        <f>'Прайс повний'!A281</f>
        <v>60/08</v>
      </c>
      <c r="C242" s="1025" t="s">
        <v>225</v>
      </c>
      <c r="D242" s="1083" t="str">
        <f>'Прайс повний'!C281</f>
        <v>Блискавкоприймач окремостоячий 8м</v>
      </c>
      <c r="E242" s="662" t="str">
        <f>'Прайс повний'!D281</f>
        <v>56 080</v>
      </c>
      <c r="F242" s="1084" t="s">
        <v>1899</v>
      </c>
      <c r="G242" s="653" t="str">
        <f>'Прайс повний'!F281</f>
        <v>шт.</v>
      </c>
      <c r="H242" s="908">
        <f t="shared" si="14"/>
        <v>10825.491666666667</v>
      </c>
      <c r="I242" s="885">
        <v>12990.59</v>
      </c>
      <c r="J242" s="654">
        <f>ROUND(IF($J$3&gt;15,I242*(100-15)/100,I242*(100-$J$3)/100),2)</f>
        <v>12990.59</v>
      </c>
      <c r="K242" s="1026"/>
      <c r="L242" s="649"/>
      <c r="M242" s="670">
        <v>7326</v>
      </c>
    </row>
    <row r="243" spans="1:13" ht="27.75" customHeight="1" x14ac:dyDescent="0.25">
      <c r="A243" s="582"/>
      <c r="B243" s="1073" t="str">
        <f>'Прайс повний'!A282</f>
        <v>60/09</v>
      </c>
      <c r="C243" s="1025" t="s">
        <v>225</v>
      </c>
      <c r="D243" s="1083" t="str">
        <f>'Прайс повний'!C282</f>
        <v>Блискавкоприймач окремостоячий 9м</v>
      </c>
      <c r="E243" s="662" t="str">
        <f>'Прайс повний'!D282</f>
        <v>56 090</v>
      </c>
      <c r="F243" s="1064" t="s">
        <v>1899</v>
      </c>
      <c r="G243" s="653" t="str">
        <f>'Прайс повний'!F283</f>
        <v>шт.</v>
      </c>
      <c r="H243" s="909">
        <f t="shared" si="14"/>
        <v>14816.408333333331</v>
      </c>
      <c r="I243" s="885">
        <v>17779.689999999999</v>
      </c>
      <c r="J243" s="654">
        <f t="shared" ref="J243:J291" si="18">ROUND(IF($J$3&gt;15,I243*(100-15)/100,I243*(100-$J$3)/100),2)</f>
        <v>17779.689999999999</v>
      </c>
      <c r="K243" s="1026"/>
      <c r="L243" s="649"/>
      <c r="M243" s="655">
        <v>7326</v>
      </c>
    </row>
    <row r="244" spans="1:13" ht="27.75" customHeight="1" x14ac:dyDescent="0.25">
      <c r="A244" s="580"/>
      <c r="B244" s="1073" t="str">
        <f>'Прайс повний'!A283</f>
        <v>60/10</v>
      </c>
      <c r="C244" s="1025" t="s">
        <v>225</v>
      </c>
      <c r="D244" s="1083" t="str">
        <f>'Прайс повний'!C283</f>
        <v>Блискавкоприймач окремостоячий 10м</v>
      </c>
      <c r="E244" s="662" t="str">
        <f>'Прайс повний'!D283</f>
        <v>56 100</v>
      </c>
      <c r="F244" s="1064" t="s">
        <v>1899</v>
      </c>
      <c r="G244" s="653" t="str">
        <f>'Прайс повний'!F286</f>
        <v>шт.</v>
      </c>
      <c r="H244" s="909">
        <f t="shared" si="14"/>
        <v>16712.166666666664</v>
      </c>
      <c r="I244" s="885">
        <v>20054.599999999999</v>
      </c>
      <c r="J244" s="654">
        <f t="shared" si="18"/>
        <v>20054.599999999999</v>
      </c>
      <c r="K244" s="809"/>
      <c r="L244" s="649"/>
      <c r="M244" s="655">
        <v>7326</v>
      </c>
    </row>
    <row r="245" spans="1:13" ht="27.75" customHeight="1" x14ac:dyDescent="0.25">
      <c r="A245" s="580"/>
      <c r="B245" s="1073" t="s">
        <v>1830</v>
      </c>
      <c r="C245" s="1025" t="s">
        <v>225</v>
      </c>
      <c r="D245" s="1083" t="s">
        <v>1848</v>
      </c>
      <c r="E245" s="662" t="s">
        <v>1794</v>
      </c>
      <c r="F245" s="1064" t="s">
        <v>1900</v>
      </c>
      <c r="G245" s="653" t="str">
        <f>'Прайс повний'!F290</f>
        <v>шт.</v>
      </c>
      <c r="H245" s="909">
        <f>I245/120*100</f>
        <v>24522.716666666664</v>
      </c>
      <c r="I245" s="885">
        <v>29427.26</v>
      </c>
      <c r="J245" s="654">
        <f t="shared" si="18"/>
        <v>29427.26</v>
      </c>
      <c r="K245" s="809"/>
      <c r="L245" s="649"/>
      <c r="M245" s="655">
        <v>7326</v>
      </c>
    </row>
    <row r="246" spans="1:13" ht="27.75" customHeight="1" x14ac:dyDescent="0.25">
      <c r="A246" s="580" t="s">
        <v>1793</v>
      </c>
      <c r="B246" s="1073" t="s">
        <v>1474</v>
      </c>
      <c r="C246" s="1025" t="s">
        <v>225</v>
      </c>
      <c r="D246" s="1083" t="str">
        <f>'Прайс повний'!C284</f>
        <v>Блискавкоприймач окремостоячий 11м</v>
      </c>
      <c r="E246" s="662" t="s">
        <v>1500</v>
      </c>
      <c r="F246" s="1064" t="s">
        <v>1901</v>
      </c>
      <c r="G246" s="653" t="str">
        <f>'Прайс повний'!F290</f>
        <v>шт.</v>
      </c>
      <c r="H246" s="909">
        <f t="shared" ref="H246:H286" si="19">I246/120*100</f>
        <v>28507.5</v>
      </c>
      <c r="I246" s="885">
        <v>34209</v>
      </c>
      <c r="J246" s="654">
        <f t="shared" si="18"/>
        <v>34209</v>
      </c>
      <c r="K246" s="809"/>
      <c r="L246" s="649"/>
      <c r="M246" s="655">
        <v>7326</v>
      </c>
    </row>
    <row r="247" spans="1:13" ht="27.75" customHeight="1" x14ac:dyDescent="0.25">
      <c r="A247" s="580"/>
      <c r="B247" s="1073" t="s">
        <v>1831</v>
      </c>
      <c r="C247" s="1025" t="s">
        <v>225</v>
      </c>
      <c r="D247" s="1083" t="s">
        <v>1849</v>
      </c>
      <c r="E247" s="662" t="s">
        <v>1795</v>
      </c>
      <c r="F247" s="1064" t="s">
        <v>1900</v>
      </c>
      <c r="G247" s="653" t="str">
        <f>'Прайс повний'!F294</f>
        <v>шт.</v>
      </c>
      <c r="H247" s="909">
        <f t="shared" ref="H247" si="20">I247/120*100</f>
        <v>26788.808333333334</v>
      </c>
      <c r="I247" s="885">
        <v>32146.57</v>
      </c>
      <c r="J247" s="654">
        <f t="shared" si="18"/>
        <v>32146.57</v>
      </c>
      <c r="K247" s="809"/>
      <c r="L247" s="649"/>
      <c r="M247" s="655">
        <v>7326</v>
      </c>
    </row>
    <row r="248" spans="1:13" ht="27.75" customHeight="1" x14ac:dyDescent="0.25">
      <c r="A248" s="580"/>
      <c r="B248" s="1073" t="s">
        <v>1473</v>
      </c>
      <c r="C248" s="1025" t="s">
        <v>225</v>
      </c>
      <c r="D248" s="1083" t="str">
        <f>'Прайс повний'!C286</f>
        <v>Блискавкоприймач окремостоячий 12м</v>
      </c>
      <c r="E248" s="662" t="s">
        <v>1501</v>
      </c>
      <c r="F248" s="1064" t="s">
        <v>1901</v>
      </c>
      <c r="G248" s="653" t="str">
        <f>'Прайс повний'!F294</f>
        <v>шт.</v>
      </c>
      <c r="H248" s="909">
        <f t="shared" si="19"/>
        <v>30464.099999999995</v>
      </c>
      <c r="I248" s="885">
        <v>36556.92</v>
      </c>
      <c r="J248" s="654">
        <f t="shared" si="18"/>
        <v>36556.92</v>
      </c>
      <c r="K248" s="809"/>
      <c r="L248" s="649"/>
      <c r="M248" s="655">
        <v>7326</v>
      </c>
    </row>
    <row r="249" spans="1:13" ht="27.75" customHeight="1" x14ac:dyDescent="0.25">
      <c r="A249" s="580"/>
      <c r="B249" s="1073" t="s">
        <v>1832</v>
      </c>
      <c r="C249" s="1025" t="s">
        <v>225</v>
      </c>
      <c r="D249" s="1083" t="s">
        <v>1850</v>
      </c>
      <c r="E249" s="662" t="s">
        <v>1796</v>
      </c>
      <c r="F249" s="1064" t="s">
        <v>1900</v>
      </c>
      <c r="G249" s="653" t="str">
        <f>'Прайс повний'!F298</f>
        <v>шт.</v>
      </c>
      <c r="H249" s="909">
        <f t="shared" ref="H249" si="21">I249/120*100</f>
        <v>27747.35</v>
      </c>
      <c r="I249" s="885">
        <v>33296.82</v>
      </c>
      <c r="J249" s="654">
        <f t="shared" si="18"/>
        <v>33296.82</v>
      </c>
      <c r="K249" s="809"/>
      <c r="L249" s="649"/>
      <c r="M249" s="655">
        <v>7326</v>
      </c>
    </row>
    <row r="250" spans="1:13" ht="27.75" customHeight="1" x14ac:dyDescent="0.25">
      <c r="A250" s="580"/>
      <c r="B250" s="1073" t="s">
        <v>1475</v>
      </c>
      <c r="C250" s="1025" t="s">
        <v>225</v>
      </c>
      <c r="D250" s="1083" t="str">
        <f>'Прайс повний'!C288</f>
        <v>Блискавкоприймач окремостоячий 13м</v>
      </c>
      <c r="E250" s="662" t="s">
        <v>1502</v>
      </c>
      <c r="F250" s="1064" t="s">
        <v>1901</v>
      </c>
      <c r="G250" s="653" t="str">
        <f>'Прайс повний'!F298</f>
        <v>шт.</v>
      </c>
      <c r="H250" s="909">
        <f t="shared" si="19"/>
        <v>30464.099999999995</v>
      </c>
      <c r="I250" s="885">
        <v>36556.92</v>
      </c>
      <c r="J250" s="654">
        <f t="shared" si="18"/>
        <v>36556.92</v>
      </c>
      <c r="K250" s="809"/>
      <c r="L250" s="649"/>
      <c r="M250" s="655">
        <v>7326</v>
      </c>
    </row>
    <row r="251" spans="1:13" ht="27.75" customHeight="1" x14ac:dyDescent="0.25">
      <c r="A251" s="580"/>
      <c r="B251" s="1073" t="s">
        <v>1833</v>
      </c>
      <c r="C251" s="1025" t="s">
        <v>225</v>
      </c>
      <c r="D251" s="1083" t="s">
        <v>1851</v>
      </c>
      <c r="E251" s="662" t="s">
        <v>1797</v>
      </c>
      <c r="F251" s="1064" t="s">
        <v>1900</v>
      </c>
      <c r="G251" s="653" t="str">
        <f>'Прайс повний'!F302</f>
        <v>шт.</v>
      </c>
      <c r="H251" s="909">
        <f t="shared" ref="H251" si="22">I251/120*100</f>
        <v>28068.199999999997</v>
      </c>
      <c r="I251" s="885">
        <v>33681.839999999997</v>
      </c>
      <c r="J251" s="654">
        <f t="shared" si="18"/>
        <v>33681.839999999997</v>
      </c>
      <c r="K251" s="809"/>
      <c r="L251" s="649"/>
      <c r="M251" s="655">
        <v>7326</v>
      </c>
    </row>
    <row r="252" spans="1:13" ht="27.75" customHeight="1" x14ac:dyDescent="0.25">
      <c r="A252" s="580"/>
      <c r="B252" s="1073" t="s">
        <v>1476</v>
      </c>
      <c r="C252" s="1025" t="s">
        <v>225</v>
      </c>
      <c r="D252" s="1083" t="str">
        <f>'Прайс повний'!C290</f>
        <v>Блискавкоприймач окремостоячий 14м</v>
      </c>
      <c r="E252" s="662" t="s">
        <v>1503</v>
      </c>
      <c r="F252" s="1064" t="s">
        <v>1901</v>
      </c>
      <c r="G252" s="653" t="str">
        <f>'Прайс повний'!F302</f>
        <v>шт.</v>
      </c>
      <c r="H252" s="909">
        <f t="shared" si="19"/>
        <v>32272.199999999997</v>
      </c>
      <c r="I252" s="885">
        <v>38726.639999999999</v>
      </c>
      <c r="J252" s="654">
        <f t="shared" si="18"/>
        <v>38726.639999999999</v>
      </c>
      <c r="K252" s="809"/>
      <c r="L252" s="649"/>
      <c r="M252" s="655">
        <v>7326</v>
      </c>
    </row>
    <row r="253" spans="1:13" ht="27.75" customHeight="1" x14ac:dyDescent="0.25">
      <c r="A253" s="580"/>
      <c r="B253" s="1073" t="s">
        <v>1834</v>
      </c>
      <c r="C253" s="1025" t="s">
        <v>225</v>
      </c>
      <c r="D253" s="1083" t="s">
        <v>1852</v>
      </c>
      <c r="E253" s="662" t="s">
        <v>1798</v>
      </c>
      <c r="F253" s="1064" t="s">
        <v>1900</v>
      </c>
      <c r="G253" s="653" t="str">
        <f>'Прайс повний'!F306</f>
        <v>шт.</v>
      </c>
      <c r="H253" s="909">
        <f t="shared" ref="H253" si="23">I253/120*100</f>
        <v>29861.566666666666</v>
      </c>
      <c r="I253" s="885">
        <v>35833.879999999997</v>
      </c>
      <c r="J253" s="654">
        <f t="shared" si="18"/>
        <v>35833.879999999997</v>
      </c>
      <c r="K253" s="809"/>
      <c r="L253" s="649"/>
      <c r="M253" s="655">
        <v>7326</v>
      </c>
    </row>
    <row r="254" spans="1:13" ht="27.75" customHeight="1" x14ac:dyDescent="0.25">
      <c r="A254" s="580"/>
      <c r="B254" s="1073" t="s">
        <v>1477</v>
      </c>
      <c r="C254" s="1025" t="s">
        <v>225</v>
      </c>
      <c r="D254" s="1083" t="str">
        <f>'Прайс повний'!C292</f>
        <v>Блискавкоприймач окремостоячий 15м</v>
      </c>
      <c r="E254" s="662" t="s">
        <v>1504</v>
      </c>
      <c r="F254" s="1064" t="s">
        <v>1901</v>
      </c>
      <c r="G254" s="653" t="str">
        <f>'Прайс повний'!F306</f>
        <v>шт.</v>
      </c>
      <c r="H254" s="909">
        <f t="shared" si="19"/>
        <v>33839.1</v>
      </c>
      <c r="I254" s="885">
        <v>40606.92</v>
      </c>
      <c r="J254" s="654">
        <f t="shared" si="18"/>
        <v>40606.92</v>
      </c>
      <c r="K254" s="809"/>
      <c r="L254" s="649"/>
      <c r="M254" s="655">
        <v>7326</v>
      </c>
    </row>
    <row r="255" spans="1:13" ht="27.75" customHeight="1" x14ac:dyDescent="0.25">
      <c r="A255" s="580"/>
      <c r="B255" s="1073" t="s">
        <v>1835</v>
      </c>
      <c r="C255" s="1025" t="s">
        <v>225</v>
      </c>
      <c r="D255" s="1083" t="s">
        <v>1853</v>
      </c>
      <c r="E255" s="662" t="s">
        <v>1799</v>
      </c>
      <c r="F255" s="1064" t="s">
        <v>1900</v>
      </c>
      <c r="G255" s="653" t="str">
        <f>'Прайс повний'!F310</f>
        <v>шт.</v>
      </c>
      <c r="H255" s="909">
        <f t="shared" ref="H255" si="24">I255/120*100</f>
        <v>30789.933333333334</v>
      </c>
      <c r="I255" s="885">
        <v>36947.919999999998</v>
      </c>
      <c r="J255" s="654">
        <f t="shared" si="18"/>
        <v>36947.919999999998</v>
      </c>
      <c r="K255" s="809"/>
      <c r="L255" s="649"/>
      <c r="M255" s="655">
        <v>7326</v>
      </c>
    </row>
    <row r="256" spans="1:13" ht="27.75" customHeight="1" x14ac:dyDescent="0.25">
      <c r="A256" s="580"/>
      <c r="B256" s="1073" t="s">
        <v>1478</v>
      </c>
      <c r="C256" s="1025" t="s">
        <v>225</v>
      </c>
      <c r="D256" s="1083" t="str">
        <f>'Прайс повний'!C294</f>
        <v>Блискавкоприймач окремостоячий 16м</v>
      </c>
      <c r="E256" s="662" t="s">
        <v>1505</v>
      </c>
      <c r="F256" s="1064" t="s">
        <v>1901</v>
      </c>
      <c r="G256" s="653" t="str">
        <f>'Прайс повний'!F310</f>
        <v>шт.</v>
      </c>
      <c r="H256" s="909">
        <f t="shared" si="19"/>
        <v>37333.700000000004</v>
      </c>
      <c r="I256" s="885">
        <v>44800.44</v>
      </c>
      <c r="J256" s="654">
        <f t="shared" si="18"/>
        <v>44800.44</v>
      </c>
      <c r="K256" s="809"/>
      <c r="L256" s="649"/>
      <c r="M256" s="655">
        <v>7326</v>
      </c>
    </row>
    <row r="257" spans="1:13" ht="27.75" customHeight="1" x14ac:dyDescent="0.25">
      <c r="A257" s="580"/>
      <c r="B257" s="1073" t="s">
        <v>1836</v>
      </c>
      <c r="C257" s="1025" t="s">
        <v>225</v>
      </c>
      <c r="D257" s="1083" t="s">
        <v>1854</v>
      </c>
      <c r="E257" s="662" t="s">
        <v>1866</v>
      </c>
      <c r="F257" s="1064" t="s">
        <v>1900</v>
      </c>
      <c r="G257" s="653" t="str">
        <f>'Прайс повний'!F314</f>
        <v>шт.</v>
      </c>
      <c r="H257" s="909">
        <f t="shared" ref="H257" si="25">I257/120*100</f>
        <v>51702.408333333333</v>
      </c>
      <c r="I257" s="885">
        <v>62042.89</v>
      </c>
      <c r="J257" s="654">
        <f t="shared" si="18"/>
        <v>62042.89</v>
      </c>
      <c r="K257" s="809"/>
      <c r="L257" s="649"/>
      <c r="M257" s="655">
        <v>7326</v>
      </c>
    </row>
    <row r="258" spans="1:13" ht="27.75" customHeight="1" x14ac:dyDescent="0.25">
      <c r="A258" s="580"/>
      <c r="B258" s="1073" t="s">
        <v>1542</v>
      </c>
      <c r="C258" s="1025" t="s">
        <v>225</v>
      </c>
      <c r="D258" s="1083" t="str">
        <f>'Прайс повний'!C296</f>
        <v>Блискавкоприймач окремостоячий 17м</v>
      </c>
      <c r="E258" s="662" t="s">
        <v>1541</v>
      </c>
      <c r="F258" s="1064" t="s">
        <v>1901</v>
      </c>
      <c r="G258" s="653" t="str">
        <f>'Прайс повний'!F314</f>
        <v>шт.</v>
      </c>
      <c r="H258" s="909">
        <f t="shared" si="19"/>
        <v>67421.999999999985</v>
      </c>
      <c r="I258" s="885">
        <v>80906.399999999994</v>
      </c>
      <c r="J258" s="654">
        <f t="shared" si="18"/>
        <v>80906.399999999994</v>
      </c>
      <c r="K258" s="809"/>
      <c r="L258" s="649"/>
      <c r="M258" s="655">
        <v>7326</v>
      </c>
    </row>
    <row r="259" spans="1:13" ht="27.75" customHeight="1" x14ac:dyDescent="0.25">
      <c r="A259" s="580"/>
      <c r="B259" s="1073" t="s">
        <v>1837</v>
      </c>
      <c r="C259" s="1025" t="s">
        <v>225</v>
      </c>
      <c r="D259" s="1083" t="s">
        <v>1855</v>
      </c>
      <c r="E259" s="662" t="s">
        <v>1867</v>
      </c>
      <c r="F259" s="1064" t="s">
        <v>1900</v>
      </c>
      <c r="G259" s="653" t="str">
        <f>'Прайс повний'!F318</f>
        <v>шт.</v>
      </c>
      <c r="H259" s="909">
        <f t="shared" ref="H259" si="26">I259/120*100</f>
        <v>54101.116666666669</v>
      </c>
      <c r="I259" s="885">
        <v>64921.34</v>
      </c>
      <c r="J259" s="654">
        <f t="shared" si="18"/>
        <v>64921.34</v>
      </c>
      <c r="K259" s="809"/>
      <c r="L259" s="649"/>
      <c r="M259" s="655">
        <v>7326</v>
      </c>
    </row>
    <row r="260" spans="1:13" ht="27.75" customHeight="1" x14ac:dyDescent="0.25">
      <c r="A260" s="580"/>
      <c r="B260" s="1073" t="str">
        <f>'Прайс повний'!A298</f>
        <v>60/18</v>
      </c>
      <c r="C260" s="1025" t="s">
        <v>225</v>
      </c>
      <c r="D260" s="1083" t="str">
        <f>'Прайс повний'!C298</f>
        <v>Блискавкоприймач окремостоячий 18м</v>
      </c>
      <c r="E260" s="662" t="str">
        <f>'Прайс повний'!D298</f>
        <v>56 180</v>
      </c>
      <c r="F260" s="1064" t="s">
        <v>1901</v>
      </c>
      <c r="G260" s="653" t="str">
        <f>'Прайс повний'!F318</f>
        <v>шт.</v>
      </c>
      <c r="H260" s="909">
        <f t="shared" si="19"/>
        <v>69075.25</v>
      </c>
      <c r="I260" s="885">
        <v>82890.3</v>
      </c>
      <c r="J260" s="654">
        <f t="shared" si="18"/>
        <v>82890.3</v>
      </c>
      <c r="K260" s="809"/>
      <c r="L260" s="649"/>
      <c r="M260" s="655">
        <v>7326</v>
      </c>
    </row>
    <row r="261" spans="1:13" ht="27.75" customHeight="1" x14ac:dyDescent="0.25">
      <c r="A261" s="580"/>
      <c r="B261" s="1073" t="s">
        <v>1838</v>
      </c>
      <c r="C261" s="1025" t="s">
        <v>225</v>
      </c>
      <c r="D261" s="1083" t="s">
        <v>1856</v>
      </c>
      <c r="E261" s="662" t="s">
        <v>1868</v>
      </c>
      <c r="F261" s="1064" t="s">
        <v>1900</v>
      </c>
      <c r="G261" s="653" t="str">
        <f>'Прайс повний'!F326</f>
        <v>шт.</v>
      </c>
      <c r="H261" s="909">
        <f t="shared" ref="H261" si="27">I261/120*100</f>
        <v>54970.40833333334</v>
      </c>
      <c r="I261" s="885">
        <v>65964.490000000005</v>
      </c>
      <c r="J261" s="654">
        <f t="shared" si="18"/>
        <v>65964.490000000005</v>
      </c>
      <c r="K261" s="809"/>
      <c r="L261" s="649"/>
      <c r="M261" s="655">
        <v>7326</v>
      </c>
    </row>
    <row r="262" spans="1:13" ht="27.75" customHeight="1" x14ac:dyDescent="0.25">
      <c r="A262" s="580"/>
      <c r="B262" s="1073" t="s">
        <v>1544</v>
      </c>
      <c r="C262" s="1025" t="s">
        <v>225</v>
      </c>
      <c r="D262" s="1083" t="str">
        <f>'Прайс повний'!C300</f>
        <v>Блискавкоприймач окремостоячий 19м</v>
      </c>
      <c r="E262" s="662" t="str">
        <f>'Прайс повний'!D300</f>
        <v>56 190</v>
      </c>
      <c r="F262" s="1064" t="s">
        <v>1901</v>
      </c>
      <c r="G262" s="653" t="str">
        <f>'Прайс повний'!F327</f>
        <v>шт.</v>
      </c>
      <c r="H262" s="909">
        <f t="shared" si="19"/>
        <v>69892.95</v>
      </c>
      <c r="I262" s="885">
        <v>83871.539999999994</v>
      </c>
      <c r="J262" s="654">
        <f t="shared" si="18"/>
        <v>83871.539999999994</v>
      </c>
      <c r="K262" s="809"/>
      <c r="L262" s="649"/>
      <c r="M262" s="655">
        <v>7326</v>
      </c>
    </row>
    <row r="263" spans="1:13" ht="27.75" customHeight="1" x14ac:dyDescent="0.25">
      <c r="A263" s="580"/>
      <c r="B263" s="1073" t="s">
        <v>1839</v>
      </c>
      <c r="C263" s="1025" t="s">
        <v>225</v>
      </c>
      <c r="D263" s="1083" t="s">
        <v>1857</v>
      </c>
      <c r="E263" s="662" t="s">
        <v>1869</v>
      </c>
      <c r="F263" s="1064" t="s">
        <v>1900</v>
      </c>
      <c r="G263" s="653" t="str">
        <f>'Прайс повний'!F328</f>
        <v>шт.</v>
      </c>
      <c r="H263" s="909">
        <f t="shared" ref="H263" si="28">I263/120*100</f>
        <v>57818.425000000003</v>
      </c>
      <c r="I263" s="885">
        <v>69382.11</v>
      </c>
      <c r="J263" s="654">
        <f t="shared" si="18"/>
        <v>69382.11</v>
      </c>
      <c r="K263" s="809"/>
      <c r="L263" s="649"/>
      <c r="M263" s="655">
        <v>7326</v>
      </c>
    </row>
    <row r="264" spans="1:13" ht="27.75" customHeight="1" x14ac:dyDescent="0.25">
      <c r="A264" s="580"/>
      <c r="B264" s="1073" t="str">
        <f>'Прайс повний'!A302</f>
        <v>60/20</v>
      </c>
      <c r="C264" s="1025" t="s">
        <v>225</v>
      </c>
      <c r="D264" s="1083" t="str">
        <f>'Прайс повний'!C302</f>
        <v>Блискавкоприймач окремостоячий 20м</v>
      </c>
      <c r="E264" s="662" t="str">
        <f>'Прайс повний'!D302</f>
        <v>56 200</v>
      </c>
      <c r="F264" s="1064" t="s">
        <v>1901</v>
      </c>
      <c r="G264" s="653" t="str">
        <f>'Прайс повний'!F329</f>
        <v>шт.</v>
      </c>
      <c r="H264" s="909">
        <f t="shared" si="19"/>
        <v>75574.041666666672</v>
      </c>
      <c r="I264" s="885">
        <v>90688.85</v>
      </c>
      <c r="J264" s="654">
        <f t="shared" si="18"/>
        <v>90688.85</v>
      </c>
      <c r="K264" s="809"/>
      <c r="L264" s="649"/>
      <c r="M264" s="655">
        <v>7326</v>
      </c>
    </row>
    <row r="265" spans="1:13" ht="27.75" customHeight="1" x14ac:dyDescent="0.25">
      <c r="A265" s="580"/>
      <c r="B265" s="1073" t="s">
        <v>1840</v>
      </c>
      <c r="C265" s="1025" t="s">
        <v>225</v>
      </c>
      <c r="D265" s="1083" t="s">
        <v>1858</v>
      </c>
      <c r="E265" s="662" t="s">
        <v>1870</v>
      </c>
      <c r="F265" s="1064" t="s">
        <v>1900</v>
      </c>
      <c r="G265" s="653">
        <f>'Прайс повний'!F331</f>
        <v>0</v>
      </c>
      <c r="H265" s="909">
        <f t="shared" ref="H265" si="29">I265/120*100</f>
        <v>60262.125</v>
      </c>
      <c r="I265" s="885">
        <v>72314.55</v>
      </c>
      <c r="J265" s="654">
        <f t="shared" si="18"/>
        <v>72314.55</v>
      </c>
      <c r="K265" s="809"/>
      <c r="L265" s="649"/>
      <c r="M265" s="655">
        <v>7326</v>
      </c>
    </row>
    <row r="266" spans="1:13" ht="27.75" customHeight="1" x14ac:dyDescent="0.25">
      <c r="A266" s="580"/>
      <c r="B266" s="1073" t="str">
        <f>'Прайс повний'!A304</f>
        <v>60/21</v>
      </c>
      <c r="C266" s="1025" t="s">
        <v>225</v>
      </c>
      <c r="D266" s="1083" t="str">
        <f>'Прайс повний'!C304</f>
        <v>Блискавкоприймач окремостоячий 21м</v>
      </c>
      <c r="E266" s="662" t="s">
        <v>1549</v>
      </c>
      <c r="F266" s="1064" t="s">
        <v>1901</v>
      </c>
      <c r="G266" s="653" t="str">
        <f>'Прайс повний'!F332</f>
        <v>шт.</v>
      </c>
      <c r="H266" s="909">
        <f t="shared" si="19"/>
        <v>81202.200000000012</v>
      </c>
      <c r="I266" s="885">
        <v>97442.64</v>
      </c>
      <c r="J266" s="654">
        <f t="shared" si="18"/>
        <v>97442.64</v>
      </c>
      <c r="K266" s="809"/>
      <c r="L266" s="649"/>
      <c r="M266" s="655">
        <v>7326</v>
      </c>
    </row>
    <row r="267" spans="1:13" ht="27.75" customHeight="1" x14ac:dyDescent="0.25">
      <c r="A267" s="580"/>
      <c r="B267" s="1073" t="s">
        <v>1841</v>
      </c>
      <c r="C267" s="1025" t="s">
        <v>225</v>
      </c>
      <c r="D267" s="1083" t="s">
        <v>1859</v>
      </c>
      <c r="E267" s="662" t="s">
        <v>1871</v>
      </c>
      <c r="F267" s="1064" t="s">
        <v>1900</v>
      </c>
      <c r="G267" s="653" t="str">
        <f>'Прайс повний'!F333</f>
        <v>шт.</v>
      </c>
      <c r="H267" s="909">
        <f t="shared" ref="H267" si="30">I267/120*100</f>
        <v>61135.575000000004</v>
      </c>
      <c r="I267" s="885">
        <v>73362.69</v>
      </c>
      <c r="J267" s="654">
        <f t="shared" si="18"/>
        <v>73362.69</v>
      </c>
      <c r="K267" s="809"/>
      <c r="L267" s="649"/>
      <c r="M267" s="655">
        <v>7326</v>
      </c>
    </row>
    <row r="268" spans="1:13" ht="27.75" customHeight="1" x14ac:dyDescent="0.25">
      <c r="A268" s="580"/>
      <c r="B268" s="1073" t="str">
        <f>'Прайс повний'!A306</f>
        <v>60/22</v>
      </c>
      <c r="C268" s="1025" t="s">
        <v>225</v>
      </c>
      <c r="D268" s="1083" t="str">
        <f>'Прайс повний'!C306</f>
        <v>Блискавкоприймач окремостоячий 22м</v>
      </c>
      <c r="E268" s="662" t="s">
        <v>1508</v>
      </c>
      <c r="F268" s="1064" t="s">
        <v>1901</v>
      </c>
      <c r="G268" s="653" t="str">
        <f>'Прайс повний'!F334</f>
        <v>шт.</v>
      </c>
      <c r="H268" s="909">
        <f t="shared" si="19"/>
        <v>86105</v>
      </c>
      <c r="I268" s="885">
        <v>103326</v>
      </c>
      <c r="J268" s="654">
        <f t="shared" si="18"/>
        <v>103326</v>
      </c>
      <c r="K268" s="809"/>
      <c r="L268" s="649"/>
      <c r="M268" s="655">
        <v>7326</v>
      </c>
    </row>
    <row r="269" spans="1:13" ht="27.75" customHeight="1" x14ac:dyDescent="0.25">
      <c r="A269" s="580"/>
      <c r="B269" s="1073" t="s">
        <v>1842</v>
      </c>
      <c r="C269" s="1025" t="s">
        <v>225</v>
      </c>
      <c r="D269" s="1083" t="s">
        <v>1860</v>
      </c>
      <c r="E269" s="662" t="s">
        <v>1872</v>
      </c>
      <c r="F269" s="1064" t="s">
        <v>1900</v>
      </c>
      <c r="G269" s="653" t="str">
        <f>'Прайс повний'!F335</f>
        <v>шт.</v>
      </c>
      <c r="H269" s="909">
        <f t="shared" ref="H269" si="31">I269/120*100</f>
        <v>97814.84166666666</v>
      </c>
      <c r="I269" s="885">
        <v>117377.81</v>
      </c>
      <c r="J269" s="654">
        <f t="shared" si="18"/>
        <v>117377.81</v>
      </c>
      <c r="K269" s="809"/>
      <c r="L269" s="649"/>
      <c r="M269" s="655">
        <v>7326</v>
      </c>
    </row>
    <row r="270" spans="1:13" ht="27.75" customHeight="1" x14ac:dyDescent="0.25">
      <c r="A270" s="580"/>
      <c r="B270" s="1073" t="str">
        <f>'Прайс повний'!A308</f>
        <v>60/23</v>
      </c>
      <c r="C270" s="1025" t="s">
        <v>225</v>
      </c>
      <c r="D270" s="1083" t="str">
        <f>'Прайс повний'!C308</f>
        <v>Блискавкоприймач окремостоячий 23м</v>
      </c>
      <c r="E270" s="662" t="str">
        <f>'Прайс повний'!D308</f>
        <v>56 230</v>
      </c>
      <c r="F270" s="1064" t="s">
        <v>1901</v>
      </c>
      <c r="G270" s="653" t="str">
        <f>'Прайс повний'!F336</f>
        <v>шт.</v>
      </c>
      <c r="H270" s="909">
        <f t="shared" si="19"/>
        <v>127823</v>
      </c>
      <c r="I270" s="885">
        <v>153387.6</v>
      </c>
      <c r="J270" s="654">
        <f t="shared" si="18"/>
        <v>153387.6</v>
      </c>
      <c r="K270" s="809"/>
      <c r="L270" s="649"/>
      <c r="M270" s="655">
        <v>7326</v>
      </c>
    </row>
    <row r="271" spans="1:13" ht="27.75" customHeight="1" x14ac:dyDescent="0.25">
      <c r="A271" s="580"/>
      <c r="B271" s="1073" t="s">
        <v>1843</v>
      </c>
      <c r="C271" s="1025" t="s">
        <v>225</v>
      </c>
      <c r="D271" s="1083" t="s">
        <v>1861</v>
      </c>
      <c r="E271" s="662" t="s">
        <v>1873</v>
      </c>
      <c r="F271" s="1064" t="s">
        <v>1900</v>
      </c>
      <c r="G271" s="653" t="str">
        <f>'Прайс повний'!F337</f>
        <v>шт.</v>
      </c>
      <c r="H271" s="909">
        <f t="shared" ref="H271" si="32">I271/120*100</f>
        <v>99852.800000000003</v>
      </c>
      <c r="I271" s="885">
        <v>119823.36</v>
      </c>
      <c r="J271" s="654">
        <f t="shared" si="18"/>
        <v>119823.36</v>
      </c>
      <c r="K271" s="809"/>
      <c r="L271" s="649"/>
      <c r="M271" s="655">
        <v>7326</v>
      </c>
    </row>
    <row r="272" spans="1:13" ht="27.75" customHeight="1" x14ac:dyDescent="0.25">
      <c r="A272" s="580"/>
      <c r="B272" s="1073" t="str">
        <f>'Прайс повний'!A310</f>
        <v>60/24</v>
      </c>
      <c r="C272" s="1025" t="s">
        <v>225</v>
      </c>
      <c r="D272" s="1083" t="str">
        <f>'Прайс повний'!C310</f>
        <v>Блискавкоприймач окремостоячий 24м</v>
      </c>
      <c r="E272" s="662" t="str">
        <f>'Прайс повний'!D310</f>
        <v>56 240</v>
      </c>
      <c r="F272" s="1064" t="s">
        <v>1901</v>
      </c>
      <c r="G272" s="653" t="str">
        <f>'Прайс повний'!F338</f>
        <v>шт.</v>
      </c>
      <c r="H272" s="909">
        <f t="shared" si="19"/>
        <v>129965.00000000001</v>
      </c>
      <c r="I272" s="885">
        <v>155958</v>
      </c>
      <c r="J272" s="654">
        <f t="shared" si="18"/>
        <v>155958</v>
      </c>
      <c r="K272" s="809"/>
      <c r="L272" s="649"/>
      <c r="M272" s="655">
        <v>7326</v>
      </c>
    </row>
    <row r="273" spans="1:13" ht="27.75" customHeight="1" x14ac:dyDescent="0.25">
      <c r="A273" s="580"/>
      <c r="B273" s="1073" t="s">
        <v>1844</v>
      </c>
      <c r="C273" s="1025" t="s">
        <v>225</v>
      </c>
      <c r="D273" s="1083" t="s">
        <v>1862</v>
      </c>
      <c r="E273" s="662" t="s">
        <v>1874</v>
      </c>
      <c r="F273" s="1064" t="s">
        <v>1900</v>
      </c>
      <c r="G273" s="653" t="str">
        <f>'Прайс повний'!F339</f>
        <v>шт.</v>
      </c>
      <c r="H273" s="909">
        <f t="shared" ref="H273" si="33">I273/120*100</f>
        <v>100676.73333333334</v>
      </c>
      <c r="I273" s="885">
        <v>120812.08</v>
      </c>
      <c r="J273" s="654">
        <f t="shared" si="18"/>
        <v>120812.08</v>
      </c>
      <c r="K273" s="809"/>
      <c r="L273" s="649"/>
      <c r="M273" s="655">
        <v>7326</v>
      </c>
    </row>
    <row r="274" spans="1:13" ht="27.75" customHeight="1" x14ac:dyDescent="0.25">
      <c r="A274" s="580"/>
      <c r="B274" s="1073" t="str">
        <f>'Прайс повний'!A312</f>
        <v>60/25</v>
      </c>
      <c r="C274" s="1025" t="s">
        <v>225</v>
      </c>
      <c r="D274" s="1083" t="str">
        <f>'Прайс повний'!C312</f>
        <v>Блискавкоприймач окремостоячий 25м</v>
      </c>
      <c r="E274" s="662" t="str">
        <f>'Прайс повний'!D312</f>
        <v>56 250</v>
      </c>
      <c r="F274" s="1064" t="s">
        <v>1901</v>
      </c>
      <c r="G274" s="653" t="str">
        <f>'Прайс повний'!F340</f>
        <v>шт.</v>
      </c>
      <c r="H274" s="909">
        <f t="shared" si="19"/>
        <v>131740.65</v>
      </c>
      <c r="I274" s="885">
        <v>158088.78</v>
      </c>
      <c r="J274" s="654">
        <f t="shared" si="18"/>
        <v>158088.78</v>
      </c>
      <c r="K274" s="809"/>
      <c r="L274" s="649"/>
      <c r="M274" s="655">
        <v>7326</v>
      </c>
    </row>
    <row r="275" spans="1:13" ht="27.75" customHeight="1" x14ac:dyDescent="0.25">
      <c r="A275" s="580"/>
      <c r="B275" s="1073" t="s">
        <v>1845</v>
      </c>
      <c r="C275" s="1025" t="s">
        <v>225</v>
      </c>
      <c r="D275" s="1083" t="s">
        <v>1863</v>
      </c>
      <c r="E275" s="662" t="s">
        <v>1875</v>
      </c>
      <c r="F275" s="1064" t="s">
        <v>1900</v>
      </c>
      <c r="G275" s="653" t="str">
        <f>'Прайс повний'!F341</f>
        <v>шт.</v>
      </c>
      <c r="H275" s="909">
        <f t="shared" ref="H275" si="34">I275/120*100</f>
        <v>107469.92500000002</v>
      </c>
      <c r="I275" s="885">
        <v>128963.91</v>
      </c>
      <c r="J275" s="654">
        <f t="shared" si="18"/>
        <v>128963.91</v>
      </c>
      <c r="K275" s="809"/>
      <c r="L275" s="649"/>
      <c r="M275" s="655">
        <v>7326</v>
      </c>
    </row>
    <row r="276" spans="1:13" ht="27.75" customHeight="1" x14ac:dyDescent="0.25">
      <c r="A276" s="580"/>
      <c r="B276" s="1073" t="str">
        <f>'Прайс повний'!A314</f>
        <v>60/26</v>
      </c>
      <c r="C276" s="1025" t="s">
        <v>225</v>
      </c>
      <c r="D276" s="1083" t="str">
        <f>'Прайс повний'!C314</f>
        <v>Блискавкоприймач окремостоячий 26м</v>
      </c>
      <c r="E276" s="662" t="str">
        <f>'Прайс повний'!D314</f>
        <v>56 260</v>
      </c>
      <c r="F276" s="1064" t="s">
        <v>1901</v>
      </c>
      <c r="G276" s="653" t="str">
        <f>'Прайс повний'!F342</f>
        <v>шт.</v>
      </c>
      <c r="H276" s="909">
        <f t="shared" si="19"/>
        <v>141716.25</v>
      </c>
      <c r="I276" s="885">
        <v>170059.5</v>
      </c>
      <c r="J276" s="654">
        <f t="shared" si="18"/>
        <v>170059.5</v>
      </c>
      <c r="K276" s="809"/>
      <c r="L276" s="649"/>
      <c r="M276" s="655">
        <v>7326</v>
      </c>
    </row>
    <row r="277" spans="1:13" ht="27.75" customHeight="1" x14ac:dyDescent="0.25">
      <c r="A277" s="580"/>
      <c r="B277" s="1073" t="s">
        <v>1846</v>
      </c>
      <c r="C277" s="1025" t="s">
        <v>225</v>
      </c>
      <c r="D277" s="1083" t="s">
        <v>1864</v>
      </c>
      <c r="E277" s="662" t="s">
        <v>1876</v>
      </c>
      <c r="F277" s="1064" t="s">
        <v>1900</v>
      </c>
      <c r="G277" s="653" t="str">
        <f>'Прайс повний'!F343</f>
        <v>шт.</v>
      </c>
      <c r="H277" s="909">
        <f t="shared" ref="H277" si="35">I277/120*100</f>
        <v>109507.88333333333</v>
      </c>
      <c r="I277" s="1139">
        <v>131409.46</v>
      </c>
      <c r="J277" s="654">
        <f t="shared" si="18"/>
        <v>131409.46</v>
      </c>
      <c r="K277" s="809"/>
      <c r="L277" s="649"/>
      <c r="M277" s="655">
        <v>7326</v>
      </c>
    </row>
    <row r="278" spans="1:13" ht="27.75" customHeight="1" x14ac:dyDescent="0.25">
      <c r="A278" s="580"/>
      <c r="B278" s="1073" t="s">
        <v>1556</v>
      </c>
      <c r="C278" s="1025" t="s">
        <v>225</v>
      </c>
      <c r="D278" s="1083" t="str">
        <f>'Прайс повний'!C316</f>
        <v>Блискавкоприймач окремостоячий 27м</v>
      </c>
      <c r="E278" s="662" t="str">
        <f>'Прайс повний'!D316</f>
        <v>56 270</v>
      </c>
      <c r="F278" s="1064" t="s">
        <v>1901</v>
      </c>
      <c r="G278" s="653" t="str">
        <f>'Прайс повний'!F344</f>
        <v>шт.</v>
      </c>
      <c r="H278" s="909">
        <f t="shared" si="19"/>
        <v>144627.5</v>
      </c>
      <c r="I278" s="1139">
        <v>173553</v>
      </c>
      <c r="J278" s="654">
        <f t="shared" si="18"/>
        <v>173553</v>
      </c>
      <c r="K278" s="809"/>
      <c r="L278" s="649"/>
      <c r="M278" s="655">
        <v>7326</v>
      </c>
    </row>
    <row r="279" spans="1:13" ht="27.75" customHeight="1" x14ac:dyDescent="0.25">
      <c r="A279" s="580"/>
      <c r="B279" s="1073" t="s">
        <v>1847</v>
      </c>
      <c r="C279" s="1025" t="s">
        <v>225</v>
      </c>
      <c r="D279" s="1083" t="s">
        <v>1865</v>
      </c>
      <c r="E279" s="662" t="s">
        <v>1877</v>
      </c>
      <c r="F279" s="1064" t="s">
        <v>1900</v>
      </c>
      <c r="G279" s="653" t="str">
        <f>'Прайс повний'!F345</f>
        <v>шт.</v>
      </c>
      <c r="H279" s="909">
        <f t="shared" ref="H279" si="36">I279/120*100</f>
        <v>110331.81666666667</v>
      </c>
      <c r="I279" s="885">
        <v>132398.18</v>
      </c>
      <c r="J279" s="654">
        <f t="shared" si="18"/>
        <v>132398.18</v>
      </c>
      <c r="K279" s="809"/>
      <c r="L279" s="649"/>
      <c r="M279" s="655">
        <v>7326</v>
      </c>
    </row>
    <row r="280" spans="1:13" ht="27.75" customHeight="1" x14ac:dyDescent="0.25">
      <c r="A280" s="580"/>
      <c r="B280" s="1073" t="s">
        <v>1567</v>
      </c>
      <c r="C280" s="1025" t="s">
        <v>225</v>
      </c>
      <c r="D280" s="1083" t="str">
        <f>'Прайс повний'!C318</f>
        <v>Блискавкоприймач окремостоячий 28м</v>
      </c>
      <c r="E280" s="662" t="str">
        <f>'Прайс повний'!D318</f>
        <v>56 280</v>
      </c>
      <c r="F280" s="1064" t="s">
        <v>1901</v>
      </c>
      <c r="G280" s="653" t="str">
        <f>'Прайс повний'!F346</f>
        <v>шт.</v>
      </c>
      <c r="H280" s="909">
        <f t="shared" si="19"/>
        <v>146200</v>
      </c>
      <c r="I280" s="885">
        <v>175440</v>
      </c>
      <c r="J280" s="654">
        <f t="shared" si="18"/>
        <v>175440</v>
      </c>
      <c r="K280" s="809"/>
      <c r="L280" s="649"/>
      <c r="M280" s="655">
        <v>7326</v>
      </c>
    </row>
    <row r="281" spans="1:13" ht="27.75" customHeight="1" x14ac:dyDescent="0.25">
      <c r="A281" s="580"/>
      <c r="B281" s="1073" t="s">
        <v>1921</v>
      </c>
      <c r="C281" s="1025" t="s">
        <v>225</v>
      </c>
      <c r="D281" s="1083" t="str">
        <f>'Прайс повний'!C321</f>
        <v>Блискавкоприймач окремостоячий 29м спрощений</v>
      </c>
      <c r="E281" s="662" t="s">
        <v>1934</v>
      </c>
      <c r="F281" s="1064" t="s">
        <v>1900</v>
      </c>
      <c r="G281" s="653" t="str">
        <f>'Прайс повний'!F347</f>
        <v>шт.</v>
      </c>
      <c r="H281" s="909">
        <f>I281/120*100</f>
        <v>169451.03333333333</v>
      </c>
      <c r="I281" s="885">
        <v>203341.24</v>
      </c>
      <c r="J281" s="654">
        <f t="shared" si="18"/>
        <v>203341.24</v>
      </c>
      <c r="K281" s="809"/>
      <c r="L281" s="649"/>
      <c r="M281" s="655">
        <v>7326</v>
      </c>
    </row>
    <row r="282" spans="1:13" ht="27.75" customHeight="1" x14ac:dyDescent="0.25">
      <c r="A282" s="580"/>
      <c r="B282" s="1073" t="s">
        <v>1920</v>
      </c>
      <c r="C282" s="1025" t="s">
        <v>225</v>
      </c>
      <c r="D282" s="1083" t="str">
        <f>'Прайс повний'!C320</f>
        <v>Блискавкоприймач окремостоячий 29м</v>
      </c>
      <c r="E282" s="662" t="s">
        <v>1935</v>
      </c>
      <c r="F282" s="1064" t="s">
        <v>1901</v>
      </c>
      <c r="G282" s="653" t="str">
        <f>'Прайс повний'!F348</f>
        <v>шт.</v>
      </c>
      <c r="H282" s="909">
        <f t="shared" si="19"/>
        <v>183090</v>
      </c>
      <c r="I282" s="885">
        <v>219708</v>
      </c>
      <c r="J282" s="654">
        <f t="shared" si="18"/>
        <v>219708</v>
      </c>
      <c r="K282" s="809"/>
      <c r="L282" s="649"/>
      <c r="M282" s="655">
        <v>7326</v>
      </c>
    </row>
    <row r="283" spans="1:13" ht="27.75" customHeight="1" x14ac:dyDescent="0.25">
      <c r="A283" s="580"/>
      <c r="B283" s="1073" t="s">
        <v>1923</v>
      </c>
      <c r="C283" s="1025" t="s">
        <v>225</v>
      </c>
      <c r="D283" s="1083" t="str">
        <f>'Прайс повний'!C323</f>
        <v>Блискавкоприймач окремостоячий 30м спрощений</v>
      </c>
      <c r="E283" s="662" t="s">
        <v>1938</v>
      </c>
      <c r="F283" s="1064" t="s">
        <v>1900</v>
      </c>
      <c r="G283" s="653" t="str">
        <f>'Прайс повний'!F349</f>
        <v>шт.</v>
      </c>
      <c r="H283" s="909">
        <f t="shared" si="19"/>
        <v>171287.5</v>
      </c>
      <c r="I283" s="885">
        <v>205545</v>
      </c>
      <c r="J283" s="654">
        <f t="shared" si="18"/>
        <v>205545</v>
      </c>
      <c r="K283" s="809"/>
      <c r="L283" s="649"/>
      <c r="M283" s="655">
        <v>7326</v>
      </c>
    </row>
    <row r="284" spans="1:13" ht="27.75" customHeight="1" x14ac:dyDescent="0.25">
      <c r="A284" s="580"/>
      <c r="B284" s="1073" t="s">
        <v>1922</v>
      </c>
      <c r="C284" s="1025" t="s">
        <v>225</v>
      </c>
      <c r="D284" s="1083" t="str">
        <f>'Прайс повний'!C322</f>
        <v>Блискавкоприймач окремостоячий 30м</v>
      </c>
      <c r="E284" s="662" t="s">
        <v>1936</v>
      </c>
      <c r="F284" s="1064" t="s">
        <v>1901</v>
      </c>
      <c r="G284" s="653" t="str">
        <f>'Прайс повний'!F350</f>
        <v>шт.</v>
      </c>
      <c r="H284" s="909">
        <f t="shared" si="19"/>
        <v>189478.8</v>
      </c>
      <c r="I284" s="885">
        <v>227374.56</v>
      </c>
      <c r="J284" s="654">
        <f t="shared" si="18"/>
        <v>227374.56</v>
      </c>
      <c r="K284" s="809"/>
      <c r="L284" s="649"/>
      <c r="M284" s="655">
        <v>7326</v>
      </c>
    </row>
    <row r="285" spans="1:13" ht="27.75" customHeight="1" x14ac:dyDescent="0.25">
      <c r="A285" s="580"/>
      <c r="B285" s="1073" t="s">
        <v>1925</v>
      </c>
      <c r="C285" s="1025" t="s">
        <v>225</v>
      </c>
      <c r="D285" s="1083" t="str">
        <f>'Прайс повний'!C325</f>
        <v>Блискавкоприймач окремостоячий 31м спрощений</v>
      </c>
      <c r="E285" s="662" t="s">
        <v>1939</v>
      </c>
      <c r="F285" s="1064" t="s">
        <v>1900</v>
      </c>
      <c r="G285" s="653" t="str">
        <f>'Прайс повний'!F351</f>
        <v>шт.</v>
      </c>
      <c r="H285" s="909">
        <f t="shared" si="19"/>
        <v>172087.43333333335</v>
      </c>
      <c r="I285" s="885">
        <v>206504.92</v>
      </c>
      <c r="J285" s="654">
        <f t="shared" si="18"/>
        <v>206504.92</v>
      </c>
      <c r="K285" s="809"/>
      <c r="L285" s="649"/>
      <c r="M285" s="655">
        <v>7326</v>
      </c>
    </row>
    <row r="286" spans="1:13" ht="27.75" customHeight="1" x14ac:dyDescent="0.25">
      <c r="A286" s="580"/>
      <c r="B286" s="1073" t="s">
        <v>1924</v>
      </c>
      <c r="C286" s="1025" t="s">
        <v>225</v>
      </c>
      <c r="D286" s="1083" t="str">
        <f>'Прайс повний'!C324</f>
        <v>Блискавкоприймач окремостоячий 31м</v>
      </c>
      <c r="E286" s="662" t="s">
        <v>1937</v>
      </c>
      <c r="F286" s="1064" t="s">
        <v>1901</v>
      </c>
      <c r="G286" s="653" t="str">
        <f>'Прайс повний'!F352</f>
        <v>шт.</v>
      </c>
      <c r="H286" s="909">
        <f t="shared" si="19"/>
        <v>194067.45</v>
      </c>
      <c r="I286" s="885">
        <v>232880.94</v>
      </c>
      <c r="J286" s="654">
        <f t="shared" si="18"/>
        <v>232880.94</v>
      </c>
      <c r="K286" s="809"/>
      <c r="L286" s="649"/>
      <c r="M286" s="655">
        <v>7326</v>
      </c>
    </row>
    <row r="287" spans="1:13" ht="54" customHeight="1" x14ac:dyDescent="0.25">
      <c r="A287" s="580"/>
      <c r="B287" s="1073" t="s">
        <v>1561</v>
      </c>
      <c r="C287" s="1073"/>
      <c r="D287" s="1083" t="str">
        <f>'Прайс повний'!C326</f>
        <v>Анкерна закладна для блискавкоприймача 8-10м</v>
      </c>
      <c r="E287" s="662" t="str">
        <f>'Прайс повний'!D326</f>
        <v>56 000</v>
      </c>
      <c r="F287" s="1027"/>
      <c r="G287" s="653" t="str">
        <f>'Прайс повний'!F326</f>
        <v>шт.</v>
      </c>
      <c r="H287" s="909">
        <f t="shared" ref="H287:H321" si="37">I287/120*100</f>
        <v>2786.916666666667</v>
      </c>
      <c r="I287" s="885">
        <v>3344.3</v>
      </c>
      <c r="J287" s="654">
        <f t="shared" si="18"/>
        <v>3344.3</v>
      </c>
      <c r="K287" s="809"/>
      <c r="L287" s="649"/>
      <c r="M287" s="655">
        <v>7326</v>
      </c>
    </row>
    <row r="288" spans="1:13" ht="54" customHeight="1" x14ac:dyDescent="0.25">
      <c r="A288" s="580"/>
      <c r="B288" s="1073" t="str">
        <f>'Прайс повний'!A327</f>
        <v>60/1</v>
      </c>
      <c r="C288" s="1073"/>
      <c r="D288" s="1083" t="str">
        <f>'Прайс повний'!C327</f>
        <v>Анкерна закладна для блискавкоприймача 11-16м</v>
      </c>
      <c r="E288" s="662" t="str">
        <f>'Прайс повний'!D327</f>
        <v>56 010</v>
      </c>
      <c r="F288" s="1027"/>
      <c r="G288" s="653" t="str">
        <f>'Прайс повний'!F327</f>
        <v>шт.</v>
      </c>
      <c r="H288" s="909">
        <f t="shared" si="37"/>
        <v>4436.1666666666661</v>
      </c>
      <c r="I288" s="885">
        <v>5323.4</v>
      </c>
      <c r="J288" s="654">
        <f t="shared" si="18"/>
        <v>5323.4</v>
      </c>
      <c r="K288" s="809"/>
      <c r="L288" s="649"/>
      <c r="M288" s="655">
        <v>7326</v>
      </c>
    </row>
    <row r="289" spans="1:16" ht="54" customHeight="1" x14ac:dyDescent="0.25">
      <c r="A289" s="580"/>
      <c r="B289" s="1073" t="str">
        <f>'Прайс повний'!A328</f>
        <v>60/2</v>
      </c>
      <c r="C289" s="1073"/>
      <c r="D289" s="1083" t="str">
        <f>'Прайс повний'!C328</f>
        <v>Анкерна закладна для блискавкоприймача 17-22м</v>
      </c>
      <c r="E289" s="662" t="str">
        <f>'Прайс повний'!D328</f>
        <v>56 020</v>
      </c>
      <c r="F289" s="1027"/>
      <c r="G289" s="653" t="str">
        <f>'Прайс повний'!F328</f>
        <v>шт.</v>
      </c>
      <c r="H289" s="909">
        <f t="shared" si="37"/>
        <v>8454.5249999999996</v>
      </c>
      <c r="I289" s="885">
        <v>10145.43</v>
      </c>
      <c r="J289" s="654">
        <f t="shared" si="18"/>
        <v>10145.43</v>
      </c>
      <c r="K289" s="809"/>
      <c r="L289" s="649"/>
      <c r="M289" s="655">
        <v>7326</v>
      </c>
    </row>
    <row r="290" spans="1:16" ht="54" customHeight="1" x14ac:dyDescent="0.25">
      <c r="A290" s="580"/>
      <c r="B290" s="1073" t="str">
        <f>'Прайс повний'!A329</f>
        <v>60/3</v>
      </c>
      <c r="C290" s="1073"/>
      <c r="D290" s="1083" t="str">
        <f>'Прайс повний'!C329</f>
        <v>Анкерна закладна для блискавкоприймача 23-28м</v>
      </c>
      <c r="E290" s="662" t="str">
        <f>'Прайс повний'!D329</f>
        <v>56 030</v>
      </c>
      <c r="F290" s="1027"/>
      <c r="G290" s="688" t="str">
        <f>'Прайс повний'!F329</f>
        <v>шт.</v>
      </c>
      <c r="H290" s="909">
        <f t="shared" si="37"/>
        <v>14946.441666666666</v>
      </c>
      <c r="I290" s="885">
        <v>17935.73</v>
      </c>
      <c r="J290" s="654">
        <f t="shared" si="18"/>
        <v>17935.73</v>
      </c>
      <c r="K290" s="809"/>
      <c r="L290" s="649"/>
      <c r="M290" s="655">
        <v>7326</v>
      </c>
    </row>
    <row r="291" spans="1:16" ht="54" customHeight="1" x14ac:dyDescent="0.25">
      <c r="A291" s="580"/>
      <c r="B291" s="1073" t="s">
        <v>1932</v>
      </c>
      <c r="C291" s="1073"/>
      <c r="D291" s="1083" t="s">
        <v>1933</v>
      </c>
      <c r="E291" s="662" t="s">
        <v>840</v>
      </c>
      <c r="F291" s="1012"/>
      <c r="G291" s="688" t="s">
        <v>13</v>
      </c>
      <c r="H291" s="909">
        <f t="shared" si="37"/>
        <v>21625</v>
      </c>
      <c r="I291" s="885">
        <f>'Прайс повний'!H330</f>
        <v>25950</v>
      </c>
      <c r="J291" s="654">
        <f t="shared" si="18"/>
        <v>25950</v>
      </c>
      <c r="K291" s="809"/>
      <c r="L291" s="649"/>
      <c r="M291" s="655">
        <v>7326</v>
      </c>
    </row>
    <row r="292" spans="1:16" ht="18" customHeight="1" x14ac:dyDescent="0.25">
      <c r="A292" s="821" t="s">
        <v>129</v>
      </c>
      <c r="B292" s="718"/>
      <c r="C292" s="719"/>
      <c r="D292" s="720"/>
      <c r="E292" s="720"/>
      <c r="F292" s="720"/>
      <c r="G292" s="721"/>
      <c r="H292" s="856"/>
      <c r="I292" s="1118"/>
      <c r="J292" s="722"/>
      <c r="K292" s="817"/>
      <c r="L292" s="686"/>
      <c r="M292" s="716"/>
    </row>
    <row r="293" spans="1:16" ht="34.5" customHeight="1" x14ac:dyDescent="0.25">
      <c r="A293" s="582"/>
      <c r="B293" s="956"/>
      <c r="C293" s="935" t="s">
        <v>283</v>
      </c>
      <c r="D293" s="918" t="s">
        <v>1711</v>
      </c>
      <c r="E293" s="676" t="s">
        <v>78</v>
      </c>
      <c r="F293" s="918" t="s">
        <v>79</v>
      </c>
      <c r="G293" s="607" t="s">
        <v>13</v>
      </c>
      <c r="H293" s="851">
        <f t="shared" si="37"/>
        <v>39.1</v>
      </c>
      <c r="I293" s="1140">
        <v>46.92</v>
      </c>
      <c r="J293" s="608">
        <f t="shared" ref="J293:J294" si="38">ROUND(I293*(100-$J$3)/100, 2)</f>
        <v>46.92</v>
      </c>
      <c r="K293" s="818"/>
      <c r="L293" s="603"/>
      <c r="M293" s="674">
        <v>7318</v>
      </c>
      <c r="N293" s="1106"/>
    </row>
    <row r="294" spans="1:16" ht="34.5" customHeight="1" x14ac:dyDescent="0.25">
      <c r="A294" s="582"/>
      <c r="B294" s="957"/>
      <c r="C294" s="936" t="s">
        <v>283</v>
      </c>
      <c r="D294" s="923" t="s">
        <v>1712</v>
      </c>
      <c r="E294" s="677" t="s">
        <v>1366</v>
      </c>
      <c r="F294" s="923" t="s">
        <v>1367</v>
      </c>
      <c r="G294" s="611" t="s">
        <v>13</v>
      </c>
      <c r="H294" s="852">
        <f t="shared" si="37"/>
        <v>112.40833333333333</v>
      </c>
      <c r="I294" s="1141">
        <v>134.88999999999999</v>
      </c>
      <c r="J294" s="612">
        <f t="shared" si="38"/>
        <v>134.88999999999999</v>
      </c>
      <c r="K294" s="958"/>
      <c r="L294" s="613"/>
      <c r="M294" s="614">
        <v>7318</v>
      </c>
    </row>
    <row r="295" spans="1:16" ht="37.5" customHeight="1" x14ac:dyDescent="0.3">
      <c r="A295" s="583"/>
      <c r="B295" s="1073" t="s">
        <v>80</v>
      </c>
      <c r="C295" s="1073" t="s">
        <v>224</v>
      </c>
      <c r="D295" s="1083" t="s">
        <v>81</v>
      </c>
      <c r="E295" s="652" t="s">
        <v>82</v>
      </c>
      <c r="F295" s="1064" t="s">
        <v>83</v>
      </c>
      <c r="G295" s="653" t="s">
        <v>13</v>
      </c>
      <c r="H295" s="909">
        <f t="shared" si="37"/>
        <v>95.066666666666663</v>
      </c>
      <c r="I295" s="885">
        <v>114.08</v>
      </c>
      <c r="J295" s="654">
        <f>ROUND(I295*(100-$J$3)/100, 2)</f>
        <v>114.08</v>
      </c>
      <c r="K295" s="809"/>
      <c r="L295" s="649"/>
      <c r="M295" s="655">
        <v>7215</v>
      </c>
      <c r="N295" s="1106"/>
      <c r="P295" s="520"/>
    </row>
    <row r="296" spans="1:16" ht="39" customHeight="1" x14ac:dyDescent="0.3">
      <c r="A296" s="583"/>
      <c r="B296" s="1008" t="s">
        <v>588</v>
      </c>
      <c r="C296" s="1008" t="s">
        <v>229</v>
      </c>
      <c r="D296" s="1064" t="s">
        <v>589</v>
      </c>
      <c r="E296" s="1009" t="s">
        <v>590</v>
      </c>
      <c r="F296" s="1064" t="s">
        <v>83</v>
      </c>
      <c r="G296" s="688" t="s">
        <v>13</v>
      </c>
      <c r="H296" s="909">
        <f t="shared" si="37"/>
        <v>56.966666666666669</v>
      </c>
      <c r="I296" s="888">
        <v>68.36</v>
      </c>
      <c r="J296" s="689">
        <f>ROUND(I296*(100-$J$3)/100, 2)</f>
        <v>68.36</v>
      </c>
      <c r="K296" s="813"/>
      <c r="L296" s="1010"/>
      <c r="M296" s="655">
        <v>7318</v>
      </c>
      <c r="N296" s="1106"/>
      <c r="P296" s="519"/>
    </row>
    <row r="297" spans="1:16" ht="39" customHeight="1" x14ac:dyDescent="0.3">
      <c r="A297" s="583"/>
      <c r="B297" s="1008" t="s">
        <v>80</v>
      </c>
      <c r="C297" s="1008" t="s">
        <v>237</v>
      </c>
      <c r="D297" s="1064" t="s">
        <v>1821</v>
      </c>
      <c r="E297" s="1009" t="s">
        <v>1822</v>
      </c>
      <c r="F297" s="1064" t="s">
        <v>1823</v>
      </c>
      <c r="G297" s="688" t="s">
        <v>13</v>
      </c>
      <c r="H297" s="909">
        <f t="shared" si="37"/>
        <v>154.75833333333333</v>
      </c>
      <c r="I297" s="888">
        <v>185.71</v>
      </c>
      <c r="J297" s="689">
        <f>ROUND(I297*(100-$J$3)/100, 2)</f>
        <v>185.71</v>
      </c>
      <c r="K297" s="813"/>
      <c r="L297" s="1010"/>
      <c r="M297" s="655">
        <v>7215</v>
      </c>
      <c r="N297" s="1106"/>
      <c r="P297" s="519"/>
    </row>
    <row r="298" spans="1:16" ht="39" customHeight="1" x14ac:dyDescent="0.3">
      <c r="A298" s="583"/>
      <c r="B298" s="1074" t="s">
        <v>1356</v>
      </c>
      <c r="C298" s="1074" t="s">
        <v>1357</v>
      </c>
      <c r="D298" s="1065" t="s">
        <v>1578</v>
      </c>
      <c r="E298" s="690" t="s">
        <v>1359</v>
      </c>
      <c r="F298" s="1065" t="s">
        <v>1360</v>
      </c>
      <c r="G298" s="618" t="s">
        <v>13</v>
      </c>
      <c r="H298" s="910">
        <f t="shared" si="37"/>
        <v>227.07500000000002</v>
      </c>
      <c r="I298" s="847">
        <v>272.49</v>
      </c>
      <c r="J298" s="619">
        <f>ROUND(I298*(100-$J$3)/100, 2)</f>
        <v>272.49</v>
      </c>
      <c r="K298" s="806"/>
      <c r="L298" s="620"/>
      <c r="M298" s="621">
        <v>7407</v>
      </c>
      <c r="P298" s="519"/>
    </row>
    <row r="299" spans="1:16" ht="37.5" customHeight="1" x14ac:dyDescent="0.3">
      <c r="A299" s="583"/>
      <c r="B299" s="937" t="s">
        <v>1574</v>
      </c>
      <c r="C299" s="937" t="s">
        <v>229</v>
      </c>
      <c r="D299" s="917" t="s">
        <v>1713</v>
      </c>
      <c r="E299" s="678" t="s">
        <v>76</v>
      </c>
      <c r="F299" s="918" t="s">
        <v>77</v>
      </c>
      <c r="G299" s="601" t="s">
        <v>13</v>
      </c>
      <c r="H299" s="851">
        <f t="shared" si="37"/>
        <v>371.89166666666665</v>
      </c>
      <c r="I299" s="1122">
        <v>446.27</v>
      </c>
      <c r="J299" s="602">
        <f t="shared" ref="J299:J313" si="39">ROUND(I299*(100-$J$3)/100, 2)</f>
        <v>446.27</v>
      </c>
      <c r="K299" s="802"/>
      <c r="L299" s="603"/>
      <c r="M299" s="604">
        <v>7215</v>
      </c>
      <c r="N299" s="1106"/>
    </row>
    <row r="300" spans="1:16" ht="37.5" customHeight="1" x14ac:dyDescent="0.3">
      <c r="A300" s="583"/>
      <c r="B300" s="693" t="s">
        <v>1575</v>
      </c>
      <c r="C300" s="693" t="s">
        <v>224</v>
      </c>
      <c r="D300" s="922" t="s">
        <v>1714</v>
      </c>
      <c r="E300" s="694" t="s">
        <v>280</v>
      </c>
      <c r="F300" s="922" t="s">
        <v>282</v>
      </c>
      <c r="G300" s="680" t="s">
        <v>13</v>
      </c>
      <c r="H300" s="851">
        <f t="shared" si="37"/>
        <v>371.89166666666665</v>
      </c>
      <c r="I300" s="887">
        <v>446.27</v>
      </c>
      <c r="J300" s="681">
        <f t="shared" si="39"/>
        <v>446.27</v>
      </c>
      <c r="K300" s="811"/>
      <c r="L300" s="695"/>
      <c r="M300" s="604">
        <v>7215</v>
      </c>
    </row>
    <row r="301" spans="1:16" ht="37.5" customHeight="1" x14ac:dyDescent="0.3">
      <c r="A301" s="583"/>
      <c r="B301" s="693" t="s">
        <v>1576</v>
      </c>
      <c r="C301" s="693" t="s">
        <v>1577</v>
      </c>
      <c r="D301" s="922" t="s">
        <v>1715</v>
      </c>
      <c r="E301" s="694" t="s">
        <v>1353</v>
      </c>
      <c r="F301" s="922" t="s">
        <v>1355</v>
      </c>
      <c r="G301" s="680" t="s">
        <v>13</v>
      </c>
      <c r="H301" s="851">
        <f t="shared" si="37"/>
        <v>545.91666666666663</v>
      </c>
      <c r="I301" s="887">
        <v>655.1</v>
      </c>
      <c r="J301" s="681">
        <f t="shared" si="39"/>
        <v>655.1</v>
      </c>
      <c r="K301" s="811"/>
      <c r="L301" s="695"/>
      <c r="M301" s="604"/>
    </row>
    <row r="302" spans="1:16" ht="37.5" customHeight="1" x14ac:dyDescent="0.3">
      <c r="A302" s="583"/>
      <c r="B302" s="936" t="s">
        <v>1574</v>
      </c>
      <c r="C302" s="936" t="s">
        <v>237</v>
      </c>
      <c r="D302" s="923" t="s">
        <v>1814</v>
      </c>
      <c r="E302" s="677" t="s">
        <v>1816</v>
      </c>
      <c r="F302" s="923" t="s">
        <v>1817</v>
      </c>
      <c r="G302" s="611" t="s">
        <v>13</v>
      </c>
      <c r="H302" s="852">
        <f t="shared" si="37"/>
        <v>569.07499999999993</v>
      </c>
      <c r="I302" s="846">
        <v>682.89</v>
      </c>
      <c r="J302" s="612">
        <f t="shared" si="39"/>
        <v>682.89</v>
      </c>
      <c r="K302" s="805"/>
      <c r="L302" s="613"/>
      <c r="M302" s="614">
        <v>7215</v>
      </c>
    </row>
    <row r="303" spans="1:16" ht="35.1" customHeight="1" x14ac:dyDescent="0.3">
      <c r="A303" s="583"/>
      <c r="B303" s="1008" t="s">
        <v>84</v>
      </c>
      <c r="C303" s="1008" t="s">
        <v>283</v>
      </c>
      <c r="D303" s="1064" t="s">
        <v>85</v>
      </c>
      <c r="E303" s="1011" t="s">
        <v>86</v>
      </c>
      <c r="F303" s="1064" t="s">
        <v>1631</v>
      </c>
      <c r="G303" s="688" t="s">
        <v>13</v>
      </c>
      <c r="H303" s="909">
        <f t="shared" si="37"/>
        <v>61.675000000000004</v>
      </c>
      <c r="I303" s="888">
        <v>74.010000000000005</v>
      </c>
      <c r="J303" s="689">
        <f t="shared" si="39"/>
        <v>74.010000000000005</v>
      </c>
      <c r="K303" s="813"/>
      <c r="L303" s="1010"/>
      <c r="M303" s="655">
        <v>7215</v>
      </c>
    </row>
    <row r="304" spans="1:16" ht="35.1" customHeight="1" x14ac:dyDescent="0.3">
      <c r="A304" s="583"/>
      <c r="B304" s="1008" t="s">
        <v>1362</v>
      </c>
      <c r="C304" s="1008" t="s">
        <v>283</v>
      </c>
      <c r="D304" s="1064" t="s">
        <v>1363</v>
      </c>
      <c r="E304" s="1011" t="s">
        <v>1364</v>
      </c>
      <c r="F304" s="1066" t="s">
        <v>873</v>
      </c>
      <c r="G304" s="688" t="s">
        <v>13</v>
      </c>
      <c r="H304" s="909">
        <f t="shared" si="37"/>
        <v>84.1</v>
      </c>
      <c r="I304" s="888">
        <v>100.92</v>
      </c>
      <c r="J304" s="689">
        <f t="shared" si="39"/>
        <v>100.92</v>
      </c>
      <c r="K304" s="813"/>
      <c r="L304" s="1010"/>
      <c r="M304" s="655">
        <v>7215</v>
      </c>
    </row>
    <row r="305" spans="1:14" ht="35.1" customHeight="1" x14ac:dyDescent="0.3">
      <c r="A305" s="583"/>
      <c r="B305" s="1008" t="s">
        <v>84</v>
      </c>
      <c r="C305" s="1008" t="s">
        <v>237</v>
      </c>
      <c r="D305" s="1064" t="s">
        <v>1818</v>
      </c>
      <c r="E305" s="1011" t="s">
        <v>1819</v>
      </c>
      <c r="F305" s="1066" t="s">
        <v>1820</v>
      </c>
      <c r="G305" s="688" t="s">
        <v>13</v>
      </c>
      <c r="H305" s="909">
        <f t="shared" si="37"/>
        <v>112.56666666666668</v>
      </c>
      <c r="I305" s="888">
        <v>135.08000000000001</v>
      </c>
      <c r="J305" s="689">
        <f t="shared" si="39"/>
        <v>135.08000000000001</v>
      </c>
      <c r="K305" s="813"/>
      <c r="L305" s="1010"/>
      <c r="M305" s="655">
        <v>7215</v>
      </c>
    </row>
    <row r="306" spans="1:14" ht="45" customHeight="1" x14ac:dyDescent="0.3">
      <c r="A306" s="583"/>
      <c r="B306" s="1074" t="s">
        <v>1342</v>
      </c>
      <c r="C306" s="1074" t="s">
        <v>229</v>
      </c>
      <c r="D306" s="1065" t="s">
        <v>1343</v>
      </c>
      <c r="E306" s="672" t="s">
        <v>1344</v>
      </c>
      <c r="F306" s="1067" t="s">
        <v>1345</v>
      </c>
      <c r="G306" s="618" t="s">
        <v>13</v>
      </c>
      <c r="H306" s="910">
        <f t="shared" si="37"/>
        <v>48.75</v>
      </c>
      <c r="I306" s="847">
        <v>58.5</v>
      </c>
      <c r="J306" s="619">
        <f t="shared" si="39"/>
        <v>58.5</v>
      </c>
      <c r="K306" s="806"/>
      <c r="L306" s="1010"/>
      <c r="M306" s="621">
        <v>7215</v>
      </c>
    </row>
    <row r="307" spans="1:14" ht="35.1" customHeight="1" x14ac:dyDescent="0.3">
      <c r="A307" s="583"/>
      <c r="B307" s="693" t="str">
        <f>'Прайс повний'!A346</f>
        <v>41/01</v>
      </c>
      <c r="C307" s="693" t="str">
        <f>'Прайс повний'!B346</f>
        <v>Fe</v>
      </c>
      <c r="D307" s="922" t="str">
        <f>'Прайс повний'!C346</f>
        <v>Насадка SDS-max для вібромолота</v>
      </c>
      <c r="E307" s="922" t="str">
        <f>'Прайс повний'!D346</f>
        <v>41 001</v>
      </c>
      <c r="F307" s="922" t="s">
        <v>873</v>
      </c>
      <c r="G307" s="680" t="s">
        <v>13</v>
      </c>
      <c r="H307" s="855">
        <f t="shared" si="37"/>
        <v>389.95000000000005</v>
      </c>
      <c r="I307" s="887">
        <v>467.94</v>
      </c>
      <c r="J307" s="681">
        <f t="shared" si="39"/>
        <v>467.94</v>
      </c>
      <c r="K307" s="811"/>
      <c r="L307" s="695"/>
      <c r="M307" s="604">
        <v>7215</v>
      </c>
    </row>
    <row r="308" spans="1:14" ht="54" customHeight="1" x14ac:dyDescent="0.3">
      <c r="A308" s="583"/>
      <c r="B308" s="693" t="s">
        <v>1327</v>
      </c>
      <c r="C308" s="693" t="s">
        <v>283</v>
      </c>
      <c r="D308" s="922" t="s">
        <v>1328</v>
      </c>
      <c r="E308" s="724">
        <v>41002</v>
      </c>
      <c r="F308" s="922" t="s">
        <v>873</v>
      </c>
      <c r="G308" s="680" t="s">
        <v>13</v>
      </c>
      <c r="H308" s="851">
        <f t="shared" si="37"/>
        <v>529.58333333333337</v>
      </c>
      <c r="I308" s="887">
        <v>635.5</v>
      </c>
      <c r="J308" s="681">
        <f t="shared" si="39"/>
        <v>635.5</v>
      </c>
      <c r="K308" s="811"/>
      <c r="L308" s="695"/>
      <c r="M308" s="604">
        <v>7215</v>
      </c>
      <c r="N308" s="884"/>
    </row>
    <row r="309" spans="1:14" ht="54" customHeight="1" x14ac:dyDescent="0.3">
      <c r="A309" s="583"/>
      <c r="B309" s="936" t="s">
        <v>1347</v>
      </c>
      <c r="C309" s="936" t="s">
        <v>283</v>
      </c>
      <c r="D309" s="923" t="str">
        <f>'Прайс повний'!C348</f>
        <v>Насадка SDS-max d20 для вібромолота</v>
      </c>
      <c r="E309" s="725">
        <v>42002</v>
      </c>
      <c r="F309" s="923" t="s">
        <v>873</v>
      </c>
      <c r="G309" s="611" t="s">
        <v>13</v>
      </c>
      <c r="H309" s="852">
        <f t="shared" si="37"/>
        <v>919.53333333333342</v>
      </c>
      <c r="I309" s="846">
        <v>1103.44</v>
      </c>
      <c r="J309" s="612">
        <f t="shared" si="39"/>
        <v>1103.44</v>
      </c>
      <c r="K309" s="805"/>
      <c r="L309" s="695"/>
      <c r="M309" s="614">
        <v>7215</v>
      </c>
    </row>
    <row r="310" spans="1:14" ht="54" customHeight="1" x14ac:dyDescent="0.3">
      <c r="A310" s="583"/>
      <c r="B310" s="1073" t="s">
        <v>1435</v>
      </c>
      <c r="C310" s="1073" t="s">
        <v>225</v>
      </c>
      <c r="D310" s="1083" t="s">
        <v>1716</v>
      </c>
      <c r="E310" s="1028">
        <v>40180</v>
      </c>
      <c r="F310" s="1154" t="s">
        <v>1729</v>
      </c>
      <c r="G310" s="653" t="s">
        <v>13</v>
      </c>
      <c r="H310" s="908">
        <f t="shared" si="37"/>
        <v>497.82499999999999</v>
      </c>
      <c r="I310" s="885">
        <v>597.39</v>
      </c>
      <c r="J310" s="654">
        <f t="shared" si="39"/>
        <v>597.39</v>
      </c>
      <c r="K310" s="809"/>
      <c r="L310" s="1010"/>
      <c r="M310" s="655">
        <v>7215</v>
      </c>
      <c r="N310" s="1106"/>
    </row>
    <row r="311" spans="1:14" ht="54" customHeight="1" x14ac:dyDescent="0.3">
      <c r="A311" s="583"/>
      <c r="B311" s="1073" t="s">
        <v>1440</v>
      </c>
      <c r="C311" s="1073" t="s">
        <v>225</v>
      </c>
      <c r="D311" s="1083" t="s">
        <v>1717</v>
      </c>
      <c r="E311" s="1028">
        <v>40181</v>
      </c>
      <c r="F311" s="1154"/>
      <c r="G311" s="653" t="s">
        <v>13</v>
      </c>
      <c r="H311" s="909">
        <f t="shared" si="37"/>
        <v>497.82499999999999</v>
      </c>
      <c r="I311" s="885">
        <v>597.39</v>
      </c>
      <c r="J311" s="654">
        <f t="shared" si="39"/>
        <v>597.39</v>
      </c>
      <c r="K311" s="809"/>
      <c r="L311" s="1010"/>
      <c r="M311" s="655">
        <v>7215</v>
      </c>
      <c r="N311" s="1106"/>
    </row>
    <row r="312" spans="1:14" ht="45" customHeight="1" x14ac:dyDescent="0.3">
      <c r="A312" s="583"/>
      <c r="B312" s="1073" t="s">
        <v>616</v>
      </c>
      <c r="C312" s="1073" t="s">
        <v>225</v>
      </c>
      <c r="D312" s="1083" t="s">
        <v>1718</v>
      </c>
      <c r="E312" s="662" t="s">
        <v>618</v>
      </c>
      <c r="F312" s="1195" t="s">
        <v>1728</v>
      </c>
      <c r="G312" s="653" t="s">
        <v>13</v>
      </c>
      <c r="H312" s="909">
        <f t="shared" si="37"/>
        <v>565.25833333333333</v>
      </c>
      <c r="I312" s="885">
        <v>678.31</v>
      </c>
      <c r="J312" s="654">
        <f t="shared" si="39"/>
        <v>678.31</v>
      </c>
      <c r="K312" s="809"/>
      <c r="L312" s="649"/>
      <c r="M312" s="655">
        <v>7215</v>
      </c>
      <c r="N312" s="1108"/>
    </row>
    <row r="313" spans="1:14" ht="45" customHeight="1" x14ac:dyDescent="0.3">
      <c r="A313" s="583"/>
      <c r="B313" s="1073" t="s">
        <v>1433</v>
      </c>
      <c r="C313" s="1073" t="s">
        <v>225</v>
      </c>
      <c r="D313" s="1083" t="s">
        <v>1719</v>
      </c>
      <c r="E313" s="662" t="s">
        <v>1432</v>
      </c>
      <c r="F313" s="1169"/>
      <c r="G313" s="653" t="s">
        <v>13</v>
      </c>
      <c r="H313" s="910">
        <f t="shared" si="37"/>
        <v>565.25833333333333</v>
      </c>
      <c r="I313" s="885">
        <v>678.31</v>
      </c>
      <c r="J313" s="654">
        <f t="shared" si="39"/>
        <v>678.31</v>
      </c>
      <c r="K313" s="809"/>
      <c r="L313" s="649"/>
      <c r="M313" s="621">
        <v>7215</v>
      </c>
      <c r="N313" s="1108"/>
    </row>
    <row r="314" spans="1:14" ht="24.95" customHeight="1" x14ac:dyDescent="0.3">
      <c r="A314" s="568"/>
      <c r="B314" s="959"/>
      <c r="C314" s="937" t="s">
        <v>271</v>
      </c>
      <c r="D314" s="917" t="s">
        <v>91</v>
      </c>
      <c r="E314" s="678" t="s">
        <v>92</v>
      </c>
      <c r="F314" s="917" t="s">
        <v>1727</v>
      </c>
      <c r="G314" s="726" t="s">
        <v>655</v>
      </c>
      <c r="H314" s="855">
        <f t="shared" si="37"/>
        <v>49.504000000000005</v>
      </c>
      <c r="I314" s="1142">
        <f>IF(G314='Прайс повний'!F357,'Прайс повний'!H357,IF('Прайс Громовик'!G314='Прайс повний'!F358,'Прайс повний'!H358,IF('Прайс Громовик'!F314='Прайс повний'!E230,'Прайс повний'!H230,'Прайс повний'!H231)))</f>
        <v>59.404800000000002</v>
      </c>
      <c r="J314" s="602">
        <f t="shared" ref="J314:J318" si="40">ROUND(IF($J$3&gt;25,I314*(100-25)/100,I314*(100-$J$3)/100),2)</f>
        <v>59.4</v>
      </c>
      <c r="K314" s="819"/>
      <c r="L314" s="603"/>
      <c r="M314" s="604">
        <v>7213</v>
      </c>
    </row>
    <row r="315" spans="1:14" ht="24.95" customHeight="1" x14ac:dyDescent="0.3">
      <c r="A315" s="568"/>
      <c r="B315" s="960"/>
      <c r="C315" s="935" t="s">
        <v>278</v>
      </c>
      <c r="D315" s="918" t="s">
        <v>94</v>
      </c>
      <c r="E315" s="606" t="s">
        <v>95</v>
      </c>
      <c r="F315" s="918" t="s">
        <v>1398</v>
      </c>
      <c r="G315" s="728" t="s">
        <v>655</v>
      </c>
      <c r="H315" s="851">
        <f t="shared" si="37"/>
        <v>41.625</v>
      </c>
      <c r="I315" s="1143">
        <f>IF(G315='Прайс повний'!F359,'Прайс повний'!H359,IF('Прайс Громовик'!G315='Прайс повний'!F360,'Прайс повний'!H360,IF('Прайс Громовик'!F315='Прайс повний'!E231,'Прайс повний'!H231,'Прайс повний'!H232)))</f>
        <v>49.95</v>
      </c>
      <c r="J315" s="608">
        <f t="shared" si="40"/>
        <v>49.95</v>
      </c>
      <c r="K315" s="820"/>
      <c r="L315" s="603"/>
      <c r="M315" s="604">
        <v>7605</v>
      </c>
    </row>
    <row r="316" spans="1:14" s="388" customFormat="1" ht="24.95" customHeight="1" x14ac:dyDescent="0.3">
      <c r="A316" s="579"/>
      <c r="B316" s="1096"/>
      <c r="C316" s="693" t="s">
        <v>226</v>
      </c>
      <c r="D316" s="1079" t="s">
        <v>96</v>
      </c>
      <c r="E316" s="694" t="s">
        <v>97</v>
      </c>
      <c r="F316" s="1079" t="s">
        <v>112</v>
      </c>
      <c r="G316" s="1097" t="s">
        <v>655</v>
      </c>
      <c r="H316" s="851">
        <f t="shared" si="37"/>
        <v>260.72392499999995</v>
      </c>
      <c r="I316" s="1098">
        <f>IF(G316='Прайс повний'!F361,'Прайс повний'!H361,IF('Прайс Громовик'!G316='Прайс повний'!F362,'Прайс повний'!H362,'Прайс повний'!H235))</f>
        <v>312.86870999999996</v>
      </c>
      <c r="J316" s="681">
        <f t="shared" si="40"/>
        <v>312.87</v>
      </c>
      <c r="K316" s="1093"/>
      <c r="L316" s="695"/>
      <c r="M316" s="604">
        <v>7403</v>
      </c>
      <c r="N316" s="880"/>
    </row>
    <row r="317" spans="1:14" s="388" customFormat="1" ht="24.95" customHeight="1" x14ac:dyDescent="0.3">
      <c r="A317" s="579"/>
      <c r="B317" s="1096"/>
      <c r="C317" s="693" t="s">
        <v>1351</v>
      </c>
      <c r="D317" s="1079" t="s">
        <v>1968</v>
      </c>
      <c r="E317" s="694" t="s">
        <v>1969</v>
      </c>
      <c r="F317" s="1079" t="s">
        <v>1970</v>
      </c>
      <c r="G317" s="1097" t="s">
        <v>655</v>
      </c>
      <c r="H317" s="851">
        <f t="shared" si="37"/>
        <v>173.25000000000003</v>
      </c>
      <c r="I317" s="1098">
        <v>207.9</v>
      </c>
      <c r="J317" s="681">
        <f>ROUND(IF($J$3&gt;15,I317*(100-15)/100,I317*(100-$J$3)/100),2)</f>
        <v>207.9</v>
      </c>
      <c r="K317" s="1093"/>
      <c r="L317" s="603"/>
      <c r="M317" s="614"/>
      <c r="N317" s="1099"/>
    </row>
    <row r="318" spans="1:14" ht="27" customHeight="1" x14ac:dyDescent="0.25">
      <c r="A318" s="580"/>
      <c r="B318" s="1076"/>
      <c r="C318" s="1076" t="s">
        <v>271</v>
      </c>
      <c r="D318" s="1084" t="s">
        <v>1720</v>
      </c>
      <c r="E318" s="666" t="s">
        <v>99</v>
      </c>
      <c r="F318" s="1084" t="s">
        <v>1724</v>
      </c>
      <c r="G318" s="1029" t="s">
        <v>655</v>
      </c>
      <c r="H318" s="908">
        <f t="shared" si="37"/>
        <v>101.54666666666665</v>
      </c>
      <c r="I318" s="1144">
        <f>IF(G318='Прайс повний'!F364,'Прайс повний'!H364,IF('Прайс Громовик'!G318='Прайс повний'!F365,'Прайс повний'!H365,'Прайс повний'!H250))</f>
        <v>121.85599999999999</v>
      </c>
      <c r="J318" s="668">
        <f t="shared" si="40"/>
        <v>121.86</v>
      </c>
      <c r="K318" s="1030"/>
      <c r="L318" s="649"/>
      <c r="M318" s="655">
        <v>7212</v>
      </c>
      <c r="N318" s="1100"/>
    </row>
    <row r="319" spans="1:14" ht="27" customHeight="1" x14ac:dyDescent="0.25">
      <c r="A319" s="580"/>
      <c r="B319" s="1073"/>
      <c r="C319" s="1073" t="s">
        <v>271</v>
      </c>
      <c r="D319" s="1083" t="s">
        <v>1721</v>
      </c>
      <c r="E319" s="662" t="s">
        <v>611</v>
      </c>
      <c r="F319" s="1083" t="s">
        <v>1725</v>
      </c>
      <c r="G319" s="1031" t="s">
        <v>655</v>
      </c>
      <c r="H319" s="909">
        <f t="shared" si="37"/>
        <v>106.62399999999998</v>
      </c>
      <c r="I319" s="1145">
        <f>IF(G319='Прайс повний'!F366,'Прайс повний'!H366,IF('Прайс Громовик'!G319='Прайс повний'!F367,'Прайс повний'!H367,'Прайс повний'!H269))</f>
        <v>127.94879999999999</v>
      </c>
      <c r="J319" s="654">
        <f>ROUND(IF($J$3&gt;25,I319*(100-25)/100,I319*(100-$J$3)/100),2)</f>
        <v>127.95</v>
      </c>
      <c r="K319" s="1032"/>
      <c r="L319" s="649"/>
      <c r="M319" s="655">
        <v>7212</v>
      </c>
      <c r="N319" s="1100"/>
    </row>
    <row r="320" spans="1:14" ht="27" customHeight="1" x14ac:dyDescent="0.25">
      <c r="A320" s="584"/>
      <c r="B320" s="1008"/>
      <c r="C320" s="1008" t="s">
        <v>271</v>
      </c>
      <c r="D320" s="1064" t="s">
        <v>1722</v>
      </c>
      <c r="E320" s="1011" t="s">
        <v>612</v>
      </c>
      <c r="F320" s="1064" t="s">
        <v>1726</v>
      </c>
      <c r="G320" s="1031" t="s">
        <v>655</v>
      </c>
      <c r="H320" s="909">
        <f t="shared" ref="H320" si="41">I320/120*100</f>
        <v>163.75</v>
      </c>
      <c r="I320" s="1145">
        <f>IF(G320='Прайс повний'!F368,'Прайс повний'!H368,'Прайс повний'!H369)</f>
        <v>196.5</v>
      </c>
      <c r="J320" s="654">
        <f t="shared" ref="J320:J321" si="42">ROUND(IF($J$3&gt;25,I320*(100-25)/100,I320*(100-$J$3)/100),2)</f>
        <v>196.5</v>
      </c>
      <c r="K320" s="1033"/>
      <c r="L320" s="1010"/>
      <c r="M320" s="655">
        <v>7212</v>
      </c>
      <c r="N320" s="1100"/>
    </row>
    <row r="321" spans="1:14" ht="59.25" customHeight="1" x14ac:dyDescent="0.25">
      <c r="A321" s="584"/>
      <c r="B321" s="1074"/>
      <c r="C321" s="1074" t="s">
        <v>1351</v>
      </c>
      <c r="D321" s="1065" t="s">
        <v>1723</v>
      </c>
      <c r="E321" s="672" t="s">
        <v>1370</v>
      </c>
      <c r="F321" s="1065" t="s">
        <v>1372</v>
      </c>
      <c r="G321" s="1034" t="s">
        <v>655</v>
      </c>
      <c r="H321" s="910">
        <f t="shared" si="37"/>
        <v>373.67500000000001</v>
      </c>
      <c r="I321" s="1146">
        <f>IF(G321='Прайс повний'!F369,'Прайс повний'!H370,'Прайс повний'!H371)</f>
        <v>448.41</v>
      </c>
      <c r="J321" s="619">
        <f t="shared" si="42"/>
        <v>448.41</v>
      </c>
      <c r="K321" s="1035"/>
      <c r="L321" s="649"/>
      <c r="M321" s="621"/>
      <c r="N321" s="1099"/>
    </row>
    <row r="322" spans="1:14" ht="24.95" customHeight="1" x14ac:dyDescent="0.3">
      <c r="A322" s="584"/>
      <c r="B322" s="573"/>
      <c r="C322" s="573"/>
      <c r="D322" s="573"/>
      <c r="E322" s="578"/>
      <c r="F322" s="577"/>
      <c r="G322" s="586"/>
      <c r="H322" s="586"/>
      <c r="I322" s="587"/>
      <c r="J322" s="575"/>
      <c r="K322" s="585"/>
      <c r="L322" s="569"/>
      <c r="M322" s="588"/>
    </row>
    <row r="323" spans="1:14" ht="15" x14ac:dyDescent="0.3">
      <c r="A323" s="544"/>
      <c r="B323" s="569"/>
      <c r="C323" s="569"/>
      <c r="D323" s="569"/>
      <c r="E323" s="569"/>
      <c r="F323" s="569"/>
      <c r="G323" s="569"/>
      <c r="H323" s="544"/>
      <c r="I323" s="544"/>
      <c r="J323" s="544"/>
      <c r="K323" s="589"/>
      <c r="L323" s="544"/>
      <c r="M323" s="544"/>
    </row>
    <row r="324" spans="1:14" ht="15" x14ac:dyDescent="0.3">
      <c r="A324" s="590" t="s">
        <v>954</v>
      </c>
      <c r="B324" s="544"/>
      <c r="C324" s="544"/>
      <c r="D324" s="544"/>
      <c r="E324" s="544"/>
      <c r="F324" s="544"/>
      <c r="G324" s="544"/>
      <c r="H324" s="544"/>
      <c r="I324" s="544"/>
      <c r="J324" s="544"/>
      <c r="K324" s="589"/>
      <c r="L324" s="544"/>
      <c r="M324" s="544"/>
    </row>
    <row r="325" spans="1:14" ht="15" x14ac:dyDescent="0.3">
      <c r="A325" s="590" t="s">
        <v>955</v>
      </c>
      <c r="B325" s="544"/>
      <c r="C325" s="544"/>
      <c r="D325" s="544"/>
      <c r="E325" s="544"/>
      <c r="F325" s="544"/>
      <c r="G325" s="544"/>
      <c r="H325" s="544"/>
      <c r="I325" s="544"/>
      <c r="J325" s="544"/>
      <c r="K325" s="589"/>
      <c r="L325" s="544"/>
      <c r="M325" s="544"/>
    </row>
    <row r="326" spans="1:14" ht="15" x14ac:dyDescent="0.3">
      <c r="A326" s="590" t="s">
        <v>956</v>
      </c>
      <c r="B326" s="544"/>
      <c r="C326" s="544"/>
      <c r="D326" s="544"/>
      <c r="E326" s="544"/>
      <c r="F326" s="544"/>
      <c r="G326" s="544"/>
      <c r="H326" s="544"/>
      <c r="I326" s="544"/>
      <c r="J326" s="544"/>
      <c r="K326" s="589"/>
      <c r="L326" s="544"/>
      <c r="M326" s="544"/>
    </row>
    <row r="327" spans="1:14" ht="15" x14ac:dyDescent="0.3">
      <c r="A327" s="590" t="s">
        <v>957</v>
      </c>
      <c r="B327" s="544"/>
      <c r="C327" s="544"/>
      <c r="D327" s="544"/>
      <c r="E327" s="544"/>
      <c r="F327" s="544"/>
      <c r="G327" s="544"/>
      <c r="H327" s="544"/>
      <c r="I327" s="544"/>
      <c r="J327" s="544"/>
      <c r="K327" s="589"/>
      <c r="L327" s="544"/>
      <c r="M327" s="544"/>
    </row>
    <row r="328" spans="1:14" ht="15" x14ac:dyDescent="0.3">
      <c r="A328" s="590" t="s">
        <v>958</v>
      </c>
      <c r="B328" s="544"/>
      <c r="C328" s="544"/>
      <c r="D328" s="544"/>
      <c r="E328" s="544"/>
      <c r="F328" s="544"/>
      <c r="G328" s="544"/>
      <c r="H328" s="544"/>
      <c r="I328" s="544"/>
      <c r="J328" s="544"/>
      <c r="K328" s="589"/>
      <c r="L328" s="544"/>
      <c r="M328" s="544"/>
    </row>
    <row r="329" spans="1:14" ht="15" x14ac:dyDescent="0.3">
      <c r="A329" s="590" t="s">
        <v>959</v>
      </c>
      <c r="B329" s="544"/>
      <c r="C329" s="544"/>
      <c r="D329" s="544"/>
      <c r="E329" s="544"/>
      <c r="F329" s="544"/>
      <c r="G329" s="544"/>
      <c r="H329" s="544"/>
      <c r="I329" s="544"/>
      <c r="J329" s="544"/>
      <c r="K329" s="589"/>
      <c r="L329" s="544"/>
      <c r="M329" s="544"/>
    </row>
    <row r="330" spans="1:14" ht="15" x14ac:dyDescent="0.3">
      <c r="A330" s="590" t="s">
        <v>961</v>
      </c>
      <c r="B330" s="544"/>
      <c r="C330" s="544"/>
      <c r="D330" s="544"/>
      <c r="E330" s="544"/>
      <c r="F330" s="544"/>
      <c r="G330" s="544"/>
      <c r="H330" s="544"/>
      <c r="I330" s="544"/>
      <c r="J330" s="544"/>
      <c r="K330" s="589"/>
      <c r="L330" s="544"/>
      <c r="M330" s="544"/>
    </row>
    <row r="331" spans="1:14" ht="15" x14ac:dyDescent="0.3">
      <c r="A331" s="590" t="s">
        <v>960</v>
      </c>
      <c r="B331" s="544"/>
      <c r="C331" s="544"/>
      <c r="D331" s="544"/>
      <c r="E331" s="544"/>
      <c r="F331" s="544"/>
      <c r="G331" s="544"/>
      <c r="H331" s="544"/>
      <c r="I331" s="544"/>
      <c r="J331" s="544"/>
      <c r="K331" s="589"/>
      <c r="L331" s="544"/>
      <c r="M331" s="544"/>
    </row>
    <row r="332" spans="1:14" ht="15" x14ac:dyDescent="0.3">
      <c r="A332" s="590" t="s">
        <v>980</v>
      </c>
      <c r="B332" s="544"/>
      <c r="C332" s="544"/>
      <c r="D332" s="544"/>
      <c r="E332" s="544"/>
      <c r="F332" s="544"/>
      <c r="G332" s="544"/>
      <c r="H332" s="544"/>
      <c r="I332" s="544"/>
      <c r="J332" s="544"/>
      <c r="K332" s="589"/>
      <c r="L332" s="544"/>
      <c r="M332" s="544"/>
    </row>
    <row r="333" spans="1:14" ht="15" x14ac:dyDescent="0.3">
      <c r="A333" s="590" t="s">
        <v>1368</v>
      </c>
      <c r="B333" s="544"/>
      <c r="C333" s="544"/>
      <c r="D333" s="544"/>
      <c r="E333" s="544"/>
      <c r="F333" s="544"/>
      <c r="G333" s="544"/>
      <c r="H333" s="544"/>
      <c r="I333" s="544"/>
      <c r="J333" s="544"/>
      <c r="K333" s="589"/>
      <c r="L333" s="544"/>
      <c r="M333" s="544"/>
    </row>
    <row r="357" spans="2:2" ht="15" x14ac:dyDescent="0.25">
      <c r="B357" s="390"/>
    </row>
  </sheetData>
  <sheetProtection algorithmName="SHA-512" hashValue="67AhMZzYIhzBC96Ts1nlXH915oHPhP6YBooBXSm2jy/JU7Fgzb/zBMjl5uGe/UghAc+j6FcHJQYlXJuhP0CQEw==" saltValue="Oj88I+0Xv6GMO6YZE5l9ig==" spinCount="100000" sheet="1" objects="1" scenarios="1"/>
  <protectedRanges>
    <protectedRange sqref="D48:D58 D66:D69" name="Диапазон1"/>
  </protectedRanges>
  <dataConsolidate link="1">
    <dataRefs count="1">
      <dataRef ref="B4" sheet="Прайс Громовик"/>
    </dataRefs>
  </dataConsolidate>
  <mergeCells count="61">
    <mergeCell ref="M235:M240"/>
    <mergeCell ref="F212:F213"/>
    <mergeCell ref="F214:F216"/>
    <mergeCell ref="F312:F313"/>
    <mergeCell ref="F310:F311"/>
    <mergeCell ref="B48:B51"/>
    <mergeCell ref="B97:B99"/>
    <mergeCell ref="B54:B58"/>
    <mergeCell ref="B66:B69"/>
    <mergeCell ref="B70:B72"/>
    <mergeCell ref="B89:B92"/>
    <mergeCell ref="F84:F85"/>
    <mergeCell ref="B108:B111"/>
    <mergeCell ref="B117:B120"/>
    <mergeCell ref="B137:B138"/>
    <mergeCell ref="B124:B126"/>
    <mergeCell ref="B129:B131"/>
    <mergeCell ref="B132:B134"/>
    <mergeCell ref="B135:B136"/>
    <mergeCell ref="B112:B116"/>
    <mergeCell ref="B121:B123"/>
    <mergeCell ref="B100:B101"/>
    <mergeCell ref="F121:F123"/>
    <mergeCell ref="F117:F120"/>
    <mergeCell ref="F36:F38"/>
    <mergeCell ref="F49:F51"/>
    <mergeCell ref="F55:F57"/>
    <mergeCell ref="F39:F41"/>
    <mergeCell ref="F42:F44"/>
    <mergeCell ref="F45:F47"/>
    <mergeCell ref="A1:D3"/>
    <mergeCell ref="F1:F3"/>
    <mergeCell ref="F7:F11"/>
    <mergeCell ref="F27:F29"/>
    <mergeCell ref="F32:F34"/>
    <mergeCell ref="B26:B29"/>
    <mergeCell ref="B31:B34"/>
    <mergeCell ref="B7:B11"/>
    <mergeCell ref="B139:B140"/>
    <mergeCell ref="F182:F184"/>
    <mergeCell ref="F189:F191"/>
    <mergeCell ref="F177:F178"/>
    <mergeCell ref="F185:F187"/>
    <mergeCell ref="F175:F176"/>
    <mergeCell ref="B145:B146"/>
    <mergeCell ref="F209:F211"/>
    <mergeCell ref="F61:F63"/>
    <mergeCell ref="F170:F171"/>
    <mergeCell ref="F129:F131"/>
    <mergeCell ref="F132:F134"/>
    <mergeCell ref="F157:F160"/>
    <mergeCell ref="F161:F166"/>
    <mergeCell ref="F67:F69"/>
    <mergeCell ref="F90:F92"/>
    <mergeCell ref="F124:F126"/>
    <mergeCell ref="F108:F111"/>
    <mergeCell ref="F112:F115"/>
    <mergeCell ref="F206:F208"/>
    <mergeCell ref="F179:F181"/>
    <mergeCell ref="F173:F174"/>
    <mergeCell ref="F167:F169"/>
  </mergeCells>
  <phoneticPr fontId="83" type="noConversion"/>
  <hyperlinks>
    <hyperlink ref="K3" r:id="rId1" display="Курс НБУ" xr:uid="{15EE6A9E-B48B-449A-8947-B3F6842EA229}"/>
  </hyperlinks>
  <pageMargins left="0.23622047244094491" right="0.23622047244094491" top="0.74803149606299213" bottom="0.74803149606299213" header="0.31496062992125984" footer="0.31496062992125984"/>
  <pageSetup paperSize="9" scale="65" firstPageNumber="0" fitToHeight="0" orientation="portrait" r:id="rId2"/>
  <ignoredErrors>
    <ignoredError sqref="B102:B104 B35 B13" twoDigitTextYear="1"/>
  </ignoredError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РОБ!$F$357:$F$358</xm:f>
          </x14:formula1>
          <xm:sqref>H322 G314:G322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Worksheet_____1">
    <tabColor rgb="FFFFFF00"/>
  </sheetPr>
  <dimension ref="A1:K17"/>
  <sheetViews>
    <sheetView showGridLines="0" zoomScaleNormal="100" workbookViewId="0">
      <pane ySplit="4" topLeftCell="A5" activePane="bottomLeft" state="frozen"/>
      <selection pane="bottomLeft" activeCell="A4" sqref="A4"/>
    </sheetView>
  </sheetViews>
  <sheetFormatPr defaultColWidth="0" defaultRowHeight="12.75" x14ac:dyDescent="0.2"/>
  <cols>
    <col min="1" max="1" width="19.28515625" style="1" customWidth="1"/>
    <col min="2" max="2" width="10.7109375" style="1" customWidth="1"/>
    <col min="3" max="3" width="9.28515625" style="1" customWidth="1"/>
    <col min="4" max="4" width="31.28515625" style="1" customWidth="1"/>
    <col min="5" max="5" width="9.28515625" style="1" customWidth="1"/>
    <col min="6" max="6" width="39" style="1" customWidth="1"/>
    <col min="7" max="7" width="6.28515625" style="1" customWidth="1"/>
    <col min="8" max="8" width="8.28515625" style="1" customWidth="1"/>
    <col min="9" max="9" width="8.5703125" style="1" customWidth="1"/>
    <col min="10" max="10" width="9.85546875" style="1" customWidth="1"/>
    <col min="11" max="11" width="10.7109375" style="74" customWidth="1"/>
    <col min="12" max="16384" width="0" style="1" hidden="1"/>
  </cols>
  <sheetData>
    <row r="1" spans="1:11" ht="25.5" customHeight="1" x14ac:dyDescent="0.3">
      <c r="A1" s="1164" t="s">
        <v>0</v>
      </c>
      <c r="B1" s="1164"/>
      <c r="C1" s="1165"/>
      <c r="D1" s="1165"/>
      <c r="E1" s="544"/>
      <c r="F1" s="1167" t="s">
        <v>171</v>
      </c>
      <c r="G1" s="740" t="str">
        <f>'Прайс Громовик'!G1</f>
        <v>Прайс-лист від 12.03.2026</v>
      </c>
      <c r="H1" s="740"/>
      <c r="I1" s="546"/>
      <c r="J1" s="546"/>
      <c r="K1" s="543"/>
    </row>
    <row r="2" spans="1:11" ht="12.75" customHeight="1" x14ac:dyDescent="0.35">
      <c r="A2" s="1165"/>
      <c r="B2" s="1165"/>
      <c r="C2" s="1165"/>
      <c r="D2" s="1165"/>
      <c r="E2" s="556"/>
      <c r="F2" s="1167"/>
      <c r="G2" s="1199" t="s">
        <v>949</v>
      </c>
      <c r="H2" s="1199"/>
      <c r="I2" s="1200"/>
      <c r="J2" s="557"/>
      <c r="K2" s="558"/>
    </row>
    <row r="3" spans="1:11" ht="32.25" customHeight="1" x14ac:dyDescent="0.35">
      <c r="A3" s="1165"/>
      <c r="B3" s="1165"/>
      <c r="C3" s="1165"/>
      <c r="D3" s="1165"/>
      <c r="E3" s="556"/>
      <c r="F3" s="1196"/>
      <c r="G3" s="1197" t="s">
        <v>948</v>
      </c>
      <c r="H3" s="1197"/>
      <c r="I3" s="1198"/>
      <c r="J3" s="832">
        <f>IF('Прайс Громовик'!J3&gt;4, IF('Прайс Громовик'!J3&gt;15, 10, 5), 0)</f>
        <v>0</v>
      </c>
      <c r="K3" s="559"/>
    </row>
    <row r="4" spans="1:11" s="71" customFormat="1" ht="44.25" customHeight="1" thickBot="1" x14ac:dyDescent="0.25">
      <c r="A4" s="548" t="s">
        <v>1</v>
      </c>
      <c r="B4" s="554" t="s">
        <v>270</v>
      </c>
      <c r="C4" s="555" t="s">
        <v>272</v>
      </c>
      <c r="D4" s="554" t="s">
        <v>3</v>
      </c>
      <c r="E4" s="555" t="s">
        <v>4</v>
      </c>
      <c r="F4" s="554" t="s">
        <v>5</v>
      </c>
      <c r="G4" s="553" t="s">
        <v>108</v>
      </c>
      <c r="H4" s="553" t="s">
        <v>1673</v>
      </c>
      <c r="I4" s="553" t="s">
        <v>147</v>
      </c>
      <c r="J4" s="553" t="s">
        <v>1661</v>
      </c>
      <c r="K4" s="553" t="s">
        <v>115</v>
      </c>
    </row>
    <row r="5" spans="1:11" ht="18" customHeight="1" x14ac:dyDescent="0.2">
      <c r="A5" s="824" t="s">
        <v>620</v>
      </c>
      <c r="B5" s="528"/>
      <c r="C5" s="529"/>
      <c r="D5" s="529"/>
      <c r="E5" s="529"/>
      <c r="F5" s="529"/>
      <c r="G5" s="530"/>
      <c r="H5" s="530"/>
      <c r="I5" s="529"/>
      <c r="J5" s="531"/>
      <c r="K5" s="532"/>
    </row>
    <row r="6" spans="1:11" ht="41.25" customHeight="1" x14ac:dyDescent="0.2">
      <c r="A6" s="237"/>
      <c r="B6" s="746"/>
      <c r="C6" s="746"/>
      <c r="D6" s="746" t="s">
        <v>88</v>
      </c>
      <c r="E6" s="746" t="s">
        <v>89</v>
      </c>
      <c r="F6" s="746" t="s">
        <v>90</v>
      </c>
      <c r="G6" s="746" t="s">
        <v>13</v>
      </c>
      <c r="H6" s="1119">
        <f>I6/120*100</f>
        <v>399.49999999999994</v>
      </c>
      <c r="I6" s="746">
        <v>479.4</v>
      </c>
      <c r="J6" s="748">
        <f>ROUND(I6*(100-$J$3)/100, 2)</f>
        <v>479.4</v>
      </c>
      <c r="K6" s="749"/>
    </row>
    <row r="7" spans="1:11" ht="53.25" customHeight="1" x14ac:dyDescent="0.2">
      <c r="A7" s="237"/>
      <c r="B7" s="643"/>
      <c r="C7" s="643"/>
      <c r="D7" s="643" t="str">
        <f>'Прайс повний'!C354</f>
        <v>Антикорозійна струмопровідна паста</v>
      </c>
      <c r="E7" s="643" t="s">
        <v>851</v>
      </c>
      <c r="F7" s="643" t="s">
        <v>950</v>
      </c>
      <c r="G7" s="643" t="s">
        <v>13</v>
      </c>
      <c r="H7" s="643">
        <f>I7/120*100</f>
        <v>75</v>
      </c>
      <c r="I7" s="912">
        <f>'Прайс повний'!H354</f>
        <v>90</v>
      </c>
      <c r="J7" s="913">
        <f t="shared" ref="J7:J15" si="0">ROUND(I7*(100-$J$3)/100, 2)</f>
        <v>90</v>
      </c>
      <c r="K7" s="914"/>
    </row>
    <row r="8" spans="1:11" ht="61.5" customHeight="1" x14ac:dyDescent="0.2">
      <c r="A8" s="237"/>
      <c r="B8" s="864"/>
      <c r="C8" s="864"/>
      <c r="D8" s="862" t="s">
        <v>1783</v>
      </c>
      <c r="E8" s="701" t="str">
        <f>'Прайс повний'!D355</f>
        <v>60 010</v>
      </c>
      <c r="F8" s="864" t="s">
        <v>1783</v>
      </c>
      <c r="G8" s="864" t="s">
        <v>13</v>
      </c>
      <c r="H8" s="1116">
        <f>I8/120*100</f>
        <v>27489.999999999996</v>
      </c>
      <c r="I8" s="1001">
        <v>32988</v>
      </c>
      <c r="J8" s="865">
        <f t="shared" si="0"/>
        <v>32988</v>
      </c>
      <c r="K8" s="866"/>
    </row>
    <row r="9" spans="1:11" ht="61.5" customHeight="1" x14ac:dyDescent="0.2">
      <c r="A9" s="237"/>
      <c r="B9" s="863"/>
      <c r="C9" s="863"/>
      <c r="D9" s="863" t="s">
        <v>1784</v>
      </c>
      <c r="E9" s="646" t="s">
        <v>102</v>
      </c>
      <c r="F9" s="863" t="s">
        <v>1782</v>
      </c>
      <c r="G9" s="863" t="s">
        <v>13</v>
      </c>
      <c r="H9" s="1114">
        <f>I9/120*100</f>
        <v>16650</v>
      </c>
      <c r="I9" s="1002">
        <f>'Прайс повний'!H356</f>
        <v>19980</v>
      </c>
      <c r="J9" s="867">
        <f t="shared" si="0"/>
        <v>19980</v>
      </c>
      <c r="K9" s="868"/>
    </row>
    <row r="10" spans="1:11" ht="24.95" customHeight="1" x14ac:dyDescent="0.2">
      <c r="A10" s="238"/>
      <c r="B10" s="902"/>
      <c r="C10" s="902" t="s">
        <v>229</v>
      </c>
      <c r="D10" s="902" t="s">
        <v>1191</v>
      </c>
      <c r="E10" s="902" t="s">
        <v>598</v>
      </c>
      <c r="F10" s="902" t="s">
        <v>600</v>
      </c>
      <c r="G10" s="902" t="s">
        <v>13</v>
      </c>
      <c r="H10" s="754">
        <f t="shared" ref="H10:H15" si="1">I10/120*100</f>
        <v>0.78333333333333333</v>
      </c>
      <c r="I10" s="1000">
        <v>0.94</v>
      </c>
      <c r="J10" s="758">
        <f>ROUND(I10*(100-$J$3)/100, 2)</f>
        <v>0.94</v>
      </c>
      <c r="K10" s="700"/>
    </row>
    <row r="11" spans="1:11" ht="24.95" customHeight="1" x14ac:dyDescent="0.2">
      <c r="A11" s="238"/>
      <c r="B11" s="902"/>
      <c r="C11" s="902" t="s">
        <v>229</v>
      </c>
      <c r="D11" s="902" t="s">
        <v>1192</v>
      </c>
      <c r="E11" s="902" t="s">
        <v>599</v>
      </c>
      <c r="F11" s="902" t="s">
        <v>600</v>
      </c>
      <c r="G11" s="902" t="s">
        <v>13</v>
      </c>
      <c r="H11" s="754">
        <f t="shared" si="1"/>
        <v>1.0666666666666667</v>
      </c>
      <c r="I11" s="1000">
        <v>1.28</v>
      </c>
      <c r="J11" s="758">
        <f t="shared" si="0"/>
        <v>1.28</v>
      </c>
      <c r="K11" s="700"/>
    </row>
    <row r="12" spans="1:11" ht="24.95" customHeight="1" x14ac:dyDescent="0.2">
      <c r="A12" s="238"/>
      <c r="B12" s="902"/>
      <c r="C12" s="902" t="s">
        <v>229</v>
      </c>
      <c r="D12" s="902" t="s">
        <v>1193</v>
      </c>
      <c r="E12" s="902" t="s">
        <v>601</v>
      </c>
      <c r="F12" s="902" t="s">
        <v>600</v>
      </c>
      <c r="G12" s="902" t="s">
        <v>13</v>
      </c>
      <c r="H12" s="754">
        <f t="shared" si="1"/>
        <v>1.2833333333333334</v>
      </c>
      <c r="I12" s="1000">
        <v>1.54</v>
      </c>
      <c r="J12" s="758">
        <f t="shared" si="0"/>
        <v>1.54</v>
      </c>
      <c r="K12" s="700"/>
    </row>
    <row r="13" spans="1:11" ht="24.95" customHeight="1" x14ac:dyDescent="0.2">
      <c r="A13" s="238"/>
      <c r="B13" s="902"/>
      <c r="C13" s="902" t="s">
        <v>229</v>
      </c>
      <c r="D13" s="902" t="s">
        <v>1194</v>
      </c>
      <c r="E13" s="902" t="s">
        <v>604</v>
      </c>
      <c r="F13" s="902" t="s">
        <v>600</v>
      </c>
      <c r="G13" s="902" t="s">
        <v>13</v>
      </c>
      <c r="H13" s="754">
        <f t="shared" si="1"/>
        <v>1.5333333333333334</v>
      </c>
      <c r="I13" s="1115">
        <v>1.84</v>
      </c>
      <c r="J13" s="758">
        <f t="shared" si="0"/>
        <v>1.84</v>
      </c>
      <c r="K13" s="700"/>
    </row>
    <row r="14" spans="1:11" ht="35.1" customHeight="1" x14ac:dyDescent="0.2">
      <c r="A14" s="238"/>
      <c r="B14" s="901"/>
      <c r="C14" s="901"/>
      <c r="D14" s="901" t="s">
        <v>603</v>
      </c>
      <c r="E14" s="901" t="s">
        <v>605</v>
      </c>
      <c r="F14" s="901" t="s">
        <v>602</v>
      </c>
      <c r="G14" s="902" t="s">
        <v>13</v>
      </c>
      <c r="H14" s="730">
        <f t="shared" si="1"/>
        <v>0.58333333333333326</v>
      </c>
      <c r="I14" s="999">
        <v>0.7</v>
      </c>
      <c r="J14" s="759">
        <f t="shared" si="0"/>
        <v>0.7</v>
      </c>
      <c r="K14" s="700"/>
    </row>
    <row r="15" spans="1:11" s="323" customFormat="1" ht="50.25" customHeight="1" x14ac:dyDescent="0.2">
      <c r="A15" s="238"/>
      <c r="B15" s="617"/>
      <c r="C15" s="635"/>
      <c r="D15" s="635" t="s">
        <v>606</v>
      </c>
      <c r="E15" s="635" t="s">
        <v>607</v>
      </c>
      <c r="F15" s="635" t="s">
        <v>608</v>
      </c>
      <c r="G15" s="635" t="s">
        <v>13</v>
      </c>
      <c r="H15" s="635">
        <f t="shared" si="1"/>
        <v>316.66666666666663</v>
      </c>
      <c r="I15" s="635">
        <v>380</v>
      </c>
      <c r="J15" s="825">
        <f t="shared" si="0"/>
        <v>380</v>
      </c>
      <c r="K15" s="826"/>
    </row>
    <row r="16" spans="1:11" ht="27.75" customHeight="1" x14ac:dyDescent="0.25">
      <c r="A16" s="27"/>
      <c r="B16" s="27"/>
      <c r="C16" s="27"/>
      <c r="D16" s="27"/>
      <c r="E16" s="2"/>
      <c r="F16" s="27"/>
      <c r="G16" s="27"/>
      <c r="H16" s="27"/>
      <c r="I16" s="27"/>
      <c r="J16" s="3"/>
      <c r="K16" s="126"/>
    </row>
    <row r="17" spans="1:11" ht="15" x14ac:dyDescent="0.25">
      <c r="A17" s="66"/>
      <c r="B17" s="66"/>
      <c r="C17" s="27"/>
      <c r="D17" s="27"/>
      <c r="E17" s="2"/>
      <c r="F17" s="27"/>
      <c r="G17" s="27"/>
      <c r="H17" s="27"/>
      <c r="J17" s="8"/>
      <c r="K17" s="126"/>
    </row>
  </sheetData>
  <sheetProtection algorithmName="SHA-512" hashValue="p64zAeinnevIwcyCJoXNrQ6Bi/hrderYvi6tXwZSmhWVzE+qBj4XBXcGhNcOJRssgEW+2Lg1b4ibbN9r1j/h/Q==" saltValue="zNA3Kzz3IVvWLMSVF6v/RA==" spinCount="100000" sheet="1" objects="1" scenarios="1"/>
  <dataConsolidate link="1">
    <dataRefs count="1">
      <dataRef ref="B4" sheet="Прайс Громовик"/>
    </dataRefs>
  </dataConsolidate>
  <mergeCells count="4">
    <mergeCell ref="A1:D3"/>
    <mergeCell ref="F1:F3"/>
    <mergeCell ref="G3:I3"/>
    <mergeCell ref="G2:I2"/>
  </mergeCells>
  <pageMargins left="0.70866141732283472" right="0.70866141732283472" top="0.51181102362204722" bottom="0.51181102362204722" header="0.51181102362204722" footer="0.51181102362204722"/>
  <pageSetup paperSize="9" scale="61" firstPageNumber="0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Worksheet_____3">
    <tabColor rgb="FF0070C0"/>
  </sheetPr>
  <dimension ref="A1:IV480"/>
  <sheetViews>
    <sheetView showGridLines="0" zoomScale="115" zoomScaleNormal="115" workbookViewId="0">
      <pane ySplit="4" topLeftCell="A5" activePane="bottomLeft" state="frozen"/>
      <selection activeCell="I13" sqref="I13"/>
      <selection pane="bottomLeft" activeCell="H23" sqref="H23"/>
    </sheetView>
  </sheetViews>
  <sheetFormatPr defaultColWidth="0" defaultRowHeight="12.75" x14ac:dyDescent="0.2"/>
  <cols>
    <col min="1" max="1" width="9.5703125" style="1" customWidth="1"/>
    <col min="2" max="2" width="8.42578125" style="1" customWidth="1"/>
    <col min="3" max="3" width="39.5703125" style="1" customWidth="1"/>
    <col min="4" max="4" width="7.28515625" style="1" customWidth="1"/>
    <col min="5" max="5" width="32" style="1" customWidth="1"/>
    <col min="6" max="6" width="5.85546875" style="1" customWidth="1"/>
    <col min="7" max="7" width="10.28515625" style="1" hidden="1" customWidth="1"/>
    <col min="8" max="8" width="12.28515625" style="1" customWidth="1"/>
    <col min="9" max="9" width="9.42578125" style="1" customWidth="1"/>
    <col min="10" max="10" width="4.42578125" style="74" hidden="1" customWidth="1"/>
    <col min="11" max="13" width="17.28515625" style="1" hidden="1" customWidth="1"/>
    <col min="14" max="127" width="0" style="1" hidden="1" customWidth="1"/>
    <col min="128" max="128" width="5.7109375" style="1" hidden="1" customWidth="1"/>
    <col min="129" max="147" width="9.140625" style="1" hidden="1" customWidth="1"/>
    <col min="148" max="148" width="4.7109375" style="1" hidden="1" customWidth="1"/>
    <col min="149" max="166" width="9.140625" style="1" hidden="1" customWidth="1"/>
    <col min="167" max="167" width="5.5703125" style="1" hidden="1" customWidth="1"/>
    <col min="168" max="199" width="9.140625" style="1" hidden="1" customWidth="1"/>
    <col min="200" max="200" width="8" style="1" hidden="1" customWidth="1"/>
    <col min="201" max="219" width="9.140625" style="1" hidden="1" customWidth="1"/>
    <col min="220" max="220" width="1.7109375" style="1" hidden="1" customWidth="1"/>
    <col min="221" max="236" width="9.140625" style="1" hidden="1" customWidth="1"/>
    <col min="237" max="237" width="1.85546875" style="1" hidden="1" customWidth="1"/>
    <col min="238" max="254" width="9.140625" style="1" hidden="1"/>
    <col min="255" max="255" width="3.85546875" style="1" hidden="1" customWidth="1"/>
    <col min="256" max="16384" width="6.28515625" style="1" hidden="1"/>
  </cols>
  <sheetData>
    <row r="1" spans="1:256" ht="25.5" customHeight="1" x14ac:dyDescent="0.25">
      <c r="A1" s="33"/>
      <c r="B1"/>
      <c r="C1" s="1203" t="s">
        <v>774</v>
      </c>
      <c r="D1" s="1204"/>
      <c r="E1" s="1201" t="str">
        <f>'Прайс Громовик'!F1:F3</f>
        <v>м.Львів, вул.Городоцька, 128, оф. 2
(067) 38 38 929,  (032) 245 12 60
gromovyklviv@gmail.com
gromovyk.com</v>
      </c>
      <c r="F1" s="1205" t="str">
        <f>'Прайс Громовик'!G1</f>
        <v>Прайс-лист від 12.03.2026</v>
      </c>
      <c r="G1" s="1206"/>
      <c r="H1" s="1206"/>
      <c r="I1" s="1206"/>
      <c r="J1" s="75"/>
    </row>
    <row r="2" spans="1:256" ht="10.5" customHeight="1" x14ac:dyDescent="0.3">
      <c r="A2"/>
      <c r="B2"/>
      <c r="C2" s="157" t="s">
        <v>775</v>
      </c>
      <c r="D2" s="48"/>
      <c r="E2" s="1201"/>
      <c r="F2" s="156"/>
      <c r="G2" s="27"/>
      <c r="H2" s="209" t="s">
        <v>238</v>
      </c>
      <c r="I2" s="210">
        <f>'Прайс Громовик'!J3</f>
        <v>0</v>
      </c>
      <c r="J2" s="76"/>
    </row>
    <row r="3" spans="1:256" ht="13.5" hidden="1" customHeight="1" x14ac:dyDescent="0.25">
      <c r="B3" s="39"/>
      <c r="C3" s="39"/>
      <c r="D3" s="85"/>
      <c r="E3" s="1202"/>
      <c r="F3" s="88"/>
      <c r="G3" s="89"/>
      <c r="J3" s="77"/>
    </row>
    <row r="4" spans="1:256" s="120" customFormat="1" ht="33.75" customHeight="1" x14ac:dyDescent="0.25">
      <c r="A4" s="67" t="s">
        <v>270</v>
      </c>
      <c r="B4" s="68" t="s">
        <v>272</v>
      </c>
      <c r="C4" s="69" t="s">
        <v>3</v>
      </c>
      <c r="D4" s="68" t="s">
        <v>4</v>
      </c>
      <c r="E4" s="69" t="s">
        <v>5</v>
      </c>
      <c r="F4" s="70" t="s">
        <v>108</v>
      </c>
      <c r="G4" s="70" t="s">
        <v>6</v>
      </c>
      <c r="H4" s="70" t="s">
        <v>147</v>
      </c>
      <c r="I4" s="111" t="s">
        <v>113</v>
      </c>
      <c r="J4" s="112" t="s">
        <v>621</v>
      </c>
      <c r="K4" s="119" t="s">
        <v>223</v>
      </c>
      <c r="L4" s="120" t="s">
        <v>284</v>
      </c>
      <c r="M4" s="120" t="s">
        <v>285</v>
      </c>
      <c r="N4" s="120" t="s">
        <v>286</v>
      </c>
      <c r="O4" s="120" t="s">
        <v>287</v>
      </c>
      <c r="P4" s="120" t="s">
        <v>288</v>
      </c>
      <c r="Q4" s="120" t="s">
        <v>289</v>
      </c>
      <c r="R4" s="120" t="s">
        <v>290</v>
      </c>
      <c r="S4" s="120" t="s">
        <v>291</v>
      </c>
      <c r="T4" s="120" t="s">
        <v>292</v>
      </c>
      <c r="U4" s="120" t="s">
        <v>293</v>
      </c>
      <c r="V4" s="120" t="s">
        <v>294</v>
      </c>
      <c r="W4" s="120" t="s">
        <v>295</v>
      </c>
      <c r="X4" s="120" t="s">
        <v>296</v>
      </c>
      <c r="Y4" s="120" t="s">
        <v>297</v>
      </c>
      <c r="Z4" s="120" t="s">
        <v>298</v>
      </c>
      <c r="AA4" s="120" t="s">
        <v>299</v>
      </c>
      <c r="AB4" s="120" t="s">
        <v>300</v>
      </c>
      <c r="AC4" s="120" t="s">
        <v>301</v>
      </c>
      <c r="AD4" s="120" t="s">
        <v>302</v>
      </c>
      <c r="AE4" s="120" t="s">
        <v>303</v>
      </c>
      <c r="AF4" s="120" t="s">
        <v>304</v>
      </c>
      <c r="AG4" s="120" t="s">
        <v>305</v>
      </c>
      <c r="AH4" s="120" t="s">
        <v>306</v>
      </c>
      <c r="AI4" s="120" t="s">
        <v>307</v>
      </c>
      <c r="AJ4" s="120" t="s">
        <v>308</v>
      </c>
      <c r="AK4" s="120" t="s">
        <v>309</v>
      </c>
      <c r="AL4" s="120" t="s">
        <v>310</v>
      </c>
      <c r="AM4" s="120" t="s">
        <v>311</v>
      </c>
      <c r="AN4" s="120" t="s">
        <v>312</v>
      </c>
      <c r="AO4" s="120" t="s">
        <v>313</v>
      </c>
      <c r="AP4" s="120" t="s">
        <v>314</v>
      </c>
      <c r="AQ4" s="120" t="s">
        <v>315</v>
      </c>
      <c r="AR4" s="120" t="s">
        <v>316</v>
      </c>
      <c r="AS4" s="120" t="s">
        <v>317</v>
      </c>
      <c r="AT4" s="120" t="s">
        <v>318</v>
      </c>
      <c r="AU4" s="120" t="s">
        <v>319</v>
      </c>
      <c r="AV4" s="120" t="s">
        <v>320</v>
      </c>
      <c r="AW4" s="120" t="s">
        <v>321</v>
      </c>
      <c r="AX4" s="120" t="s">
        <v>322</v>
      </c>
      <c r="AY4" s="120" t="s">
        <v>323</v>
      </c>
      <c r="AZ4" s="120" t="s">
        <v>324</v>
      </c>
      <c r="BA4" s="120" t="s">
        <v>325</v>
      </c>
      <c r="BB4" s="120" t="s">
        <v>326</v>
      </c>
      <c r="BC4" s="120" t="s">
        <v>327</v>
      </c>
      <c r="BD4" s="120" t="s">
        <v>328</v>
      </c>
      <c r="BE4" s="120" t="s">
        <v>329</v>
      </c>
      <c r="BF4" s="120" t="s">
        <v>330</v>
      </c>
      <c r="BG4" s="120" t="s">
        <v>331</v>
      </c>
      <c r="BH4" s="120" t="s">
        <v>332</v>
      </c>
      <c r="BI4" s="120" t="s">
        <v>333</v>
      </c>
      <c r="BJ4" s="120" t="s">
        <v>334</v>
      </c>
      <c r="BK4" s="120" t="s">
        <v>335</v>
      </c>
      <c r="BL4" s="120" t="s">
        <v>336</v>
      </c>
      <c r="BM4" s="120" t="s">
        <v>337</v>
      </c>
      <c r="BN4" s="120" t="s">
        <v>338</v>
      </c>
      <c r="BO4" s="120" t="s">
        <v>339</v>
      </c>
      <c r="BP4" s="120" t="s">
        <v>340</v>
      </c>
      <c r="BQ4" s="120" t="s">
        <v>341</v>
      </c>
      <c r="BR4" s="120" t="s">
        <v>342</v>
      </c>
      <c r="BS4" s="120" t="s">
        <v>343</v>
      </c>
      <c r="BT4" s="120" t="s">
        <v>344</v>
      </c>
      <c r="BU4" s="120" t="s">
        <v>345</v>
      </c>
      <c r="BV4" s="120" t="s">
        <v>346</v>
      </c>
      <c r="BW4" s="120" t="s">
        <v>347</v>
      </c>
      <c r="BX4" s="120" t="s">
        <v>348</v>
      </c>
      <c r="BY4" s="120" t="s">
        <v>349</v>
      </c>
      <c r="BZ4" s="120" t="s">
        <v>350</v>
      </c>
      <c r="CA4" s="120" t="s">
        <v>351</v>
      </c>
      <c r="CB4" s="120" t="s">
        <v>352</v>
      </c>
      <c r="CC4" s="120" t="s">
        <v>353</v>
      </c>
      <c r="CD4" s="120" t="s">
        <v>354</v>
      </c>
      <c r="CE4" s="120" t="s">
        <v>355</v>
      </c>
      <c r="CF4" s="120" t="s">
        <v>356</v>
      </c>
      <c r="CG4" s="120" t="s">
        <v>357</v>
      </c>
      <c r="CH4" s="120" t="s">
        <v>358</v>
      </c>
      <c r="CI4" s="120" t="s">
        <v>359</v>
      </c>
      <c r="CJ4" s="120" t="s">
        <v>360</v>
      </c>
      <c r="CK4" s="120" t="s">
        <v>361</v>
      </c>
      <c r="CL4" s="120" t="s">
        <v>362</v>
      </c>
      <c r="CM4" s="120" t="s">
        <v>363</v>
      </c>
      <c r="CN4" s="120" t="s">
        <v>364</v>
      </c>
      <c r="CO4" s="120" t="s">
        <v>365</v>
      </c>
      <c r="CP4" s="120" t="s">
        <v>366</v>
      </c>
      <c r="CQ4" s="120" t="s">
        <v>367</v>
      </c>
      <c r="CR4" s="120" t="s">
        <v>368</v>
      </c>
      <c r="CS4" s="120" t="s">
        <v>369</v>
      </c>
      <c r="CT4" s="120" t="s">
        <v>370</v>
      </c>
      <c r="CU4" s="120" t="s">
        <v>371</v>
      </c>
      <c r="CV4" s="120" t="s">
        <v>372</v>
      </c>
      <c r="CW4" s="120" t="s">
        <v>373</v>
      </c>
      <c r="CX4" s="120" t="s">
        <v>374</v>
      </c>
      <c r="CY4" s="120" t="s">
        <v>375</v>
      </c>
      <c r="CZ4" s="120" t="s">
        <v>376</v>
      </c>
      <c r="DA4" s="120" t="s">
        <v>377</v>
      </c>
      <c r="DB4" s="120" t="s">
        <v>378</v>
      </c>
      <c r="DC4" s="120" t="s">
        <v>379</v>
      </c>
      <c r="DD4" s="120" t="s">
        <v>380</v>
      </c>
      <c r="DE4" s="120" t="s">
        <v>381</v>
      </c>
      <c r="DF4" s="120" t="s">
        <v>382</v>
      </c>
      <c r="DG4" s="120" t="s">
        <v>383</v>
      </c>
      <c r="DH4" s="120" t="s">
        <v>384</v>
      </c>
      <c r="DI4" s="120" t="s">
        <v>385</v>
      </c>
      <c r="DJ4" s="120" t="s">
        <v>386</v>
      </c>
      <c r="DK4" s="120" t="s">
        <v>387</v>
      </c>
      <c r="DL4" s="120" t="s">
        <v>388</v>
      </c>
      <c r="DM4" s="120" t="s">
        <v>389</v>
      </c>
      <c r="DN4" s="120" t="s">
        <v>390</v>
      </c>
      <c r="DO4" s="120" t="s">
        <v>391</v>
      </c>
      <c r="DP4" s="120" t="s">
        <v>392</v>
      </c>
      <c r="DQ4" s="120" t="s">
        <v>393</v>
      </c>
      <c r="DR4" s="120" t="s">
        <v>394</v>
      </c>
      <c r="DS4" s="120" t="s">
        <v>395</v>
      </c>
      <c r="DT4" s="120" t="s">
        <v>396</v>
      </c>
      <c r="DU4" s="120" t="s">
        <v>397</v>
      </c>
      <c r="DV4" s="120" t="s">
        <v>398</v>
      </c>
      <c r="DW4" s="120" t="s">
        <v>399</v>
      </c>
      <c r="DX4" s="120" t="s">
        <v>400</v>
      </c>
      <c r="DY4" s="120" t="s">
        <v>401</v>
      </c>
      <c r="DZ4" s="120" t="s">
        <v>402</v>
      </c>
      <c r="EA4" s="120" t="s">
        <v>403</v>
      </c>
      <c r="EB4" s="120" t="s">
        <v>404</v>
      </c>
      <c r="EC4" s="120" t="s">
        <v>405</v>
      </c>
      <c r="ED4" s="120" t="s">
        <v>406</v>
      </c>
      <c r="EE4" s="120" t="s">
        <v>407</v>
      </c>
      <c r="EF4" s="120" t="s">
        <v>408</v>
      </c>
      <c r="EG4" s="120" t="s">
        <v>409</v>
      </c>
      <c r="EH4" s="120" t="s">
        <v>410</v>
      </c>
      <c r="EI4" s="120" t="s">
        <v>411</v>
      </c>
      <c r="EJ4" s="120" t="s">
        <v>412</v>
      </c>
      <c r="EK4" s="120" t="s">
        <v>413</v>
      </c>
      <c r="EL4" s="120" t="s">
        <v>414</v>
      </c>
      <c r="EM4" s="120" t="s">
        <v>415</v>
      </c>
      <c r="EN4" s="120" t="s">
        <v>416</v>
      </c>
      <c r="EO4" s="120" t="s">
        <v>417</v>
      </c>
      <c r="EP4" s="120" t="s">
        <v>418</v>
      </c>
      <c r="EQ4" s="120" t="s">
        <v>419</v>
      </c>
      <c r="ER4" s="120" t="s">
        <v>420</v>
      </c>
      <c r="ES4" s="120" t="s">
        <v>421</v>
      </c>
      <c r="ET4" s="120" t="s">
        <v>422</v>
      </c>
      <c r="EU4" s="120" t="s">
        <v>423</v>
      </c>
      <c r="EV4" s="120" t="s">
        <v>424</v>
      </c>
      <c r="EW4" s="120" t="s">
        <v>425</v>
      </c>
      <c r="EX4" s="120" t="s">
        <v>426</v>
      </c>
      <c r="EY4" s="120" t="s">
        <v>427</v>
      </c>
      <c r="EZ4" s="120" t="s">
        <v>428</v>
      </c>
      <c r="FA4" s="120" t="s">
        <v>429</v>
      </c>
      <c r="FB4" s="120" t="s">
        <v>430</v>
      </c>
      <c r="FC4" s="120" t="s">
        <v>431</v>
      </c>
      <c r="FD4" s="120" t="s">
        <v>432</v>
      </c>
      <c r="FE4" s="120" t="s">
        <v>433</v>
      </c>
      <c r="FF4" s="120" t="s">
        <v>434</v>
      </c>
      <c r="FG4" s="120" t="s">
        <v>435</v>
      </c>
      <c r="FH4" s="120" t="s">
        <v>436</v>
      </c>
      <c r="FI4" s="120" t="s">
        <v>437</v>
      </c>
      <c r="FJ4" s="120" t="s">
        <v>438</v>
      </c>
      <c r="FK4" s="120" t="s">
        <v>439</v>
      </c>
      <c r="FL4" s="120" t="s">
        <v>440</v>
      </c>
      <c r="FM4" s="120" t="s">
        <v>441</v>
      </c>
      <c r="FN4" s="120" t="s">
        <v>442</v>
      </c>
      <c r="FO4" s="120" t="s">
        <v>443</v>
      </c>
      <c r="FP4" s="120" t="s">
        <v>444</v>
      </c>
      <c r="FQ4" s="120" t="s">
        <v>445</v>
      </c>
      <c r="FR4" s="120" t="s">
        <v>446</v>
      </c>
      <c r="FS4" s="120" t="s">
        <v>447</v>
      </c>
      <c r="FT4" s="120" t="s">
        <v>448</v>
      </c>
      <c r="FU4" s="120" t="s">
        <v>449</v>
      </c>
      <c r="FV4" s="120" t="s">
        <v>450</v>
      </c>
      <c r="FW4" s="120" t="s">
        <v>451</v>
      </c>
      <c r="FX4" s="120" t="s">
        <v>452</v>
      </c>
      <c r="FY4" s="120" t="s">
        <v>453</v>
      </c>
      <c r="FZ4" s="120" t="s">
        <v>454</v>
      </c>
      <c r="GA4" s="120" t="s">
        <v>455</v>
      </c>
      <c r="GB4" s="120" t="s">
        <v>456</v>
      </c>
      <c r="GC4" s="120" t="s">
        <v>457</v>
      </c>
      <c r="GD4" s="120" t="s">
        <v>458</v>
      </c>
      <c r="GE4" s="120" t="s">
        <v>459</v>
      </c>
      <c r="GF4" s="120" t="s">
        <v>460</v>
      </c>
      <c r="GG4" s="120" t="s">
        <v>461</v>
      </c>
      <c r="GH4" s="120" t="s">
        <v>462</v>
      </c>
      <c r="GI4" s="120" t="s">
        <v>463</v>
      </c>
      <c r="GJ4" s="120" t="s">
        <v>464</v>
      </c>
      <c r="GK4" s="120" t="s">
        <v>465</v>
      </c>
      <c r="GL4" s="120" t="s">
        <v>466</v>
      </c>
      <c r="GM4" s="120" t="s">
        <v>467</v>
      </c>
      <c r="GN4" s="120" t="s">
        <v>468</v>
      </c>
      <c r="GO4" s="120" t="s">
        <v>469</v>
      </c>
      <c r="GP4" s="120" t="s">
        <v>470</v>
      </c>
      <c r="GQ4" s="120" t="s">
        <v>471</v>
      </c>
      <c r="GR4" s="120" t="s">
        <v>472</v>
      </c>
      <c r="GS4" s="120" t="s">
        <v>473</v>
      </c>
      <c r="GT4" s="120" t="s">
        <v>474</v>
      </c>
      <c r="GU4" s="120" t="s">
        <v>475</v>
      </c>
      <c r="GV4" s="120" t="s">
        <v>476</v>
      </c>
      <c r="GW4" s="120" t="s">
        <v>477</v>
      </c>
      <c r="GX4" s="120" t="s">
        <v>478</v>
      </c>
      <c r="GY4" s="120" t="s">
        <v>479</v>
      </c>
      <c r="GZ4" s="120" t="s">
        <v>480</v>
      </c>
      <c r="HA4" s="120" t="s">
        <v>481</v>
      </c>
      <c r="HB4" s="120" t="s">
        <v>482</v>
      </c>
      <c r="HC4" s="120" t="s">
        <v>483</v>
      </c>
      <c r="HD4" s="120" t="s">
        <v>484</v>
      </c>
      <c r="HE4" s="120" t="s">
        <v>485</v>
      </c>
      <c r="HF4" s="120" t="s">
        <v>486</v>
      </c>
      <c r="HG4" s="120" t="s">
        <v>487</v>
      </c>
      <c r="HH4" s="120" t="s">
        <v>488</v>
      </c>
      <c r="HI4" s="120" t="s">
        <v>489</v>
      </c>
      <c r="HJ4" s="120" t="s">
        <v>490</v>
      </c>
      <c r="HK4" s="120" t="s">
        <v>491</v>
      </c>
      <c r="HL4" s="120" t="s">
        <v>492</v>
      </c>
      <c r="HM4" s="120" t="s">
        <v>493</v>
      </c>
      <c r="HN4" s="120" t="s">
        <v>494</v>
      </c>
      <c r="HO4" s="120" t="s">
        <v>495</v>
      </c>
      <c r="HP4" s="120" t="s">
        <v>496</v>
      </c>
      <c r="HQ4" s="120" t="s">
        <v>497</v>
      </c>
      <c r="HR4" s="120" t="s">
        <v>498</v>
      </c>
      <c r="HS4" s="120" t="s">
        <v>499</v>
      </c>
      <c r="HT4" s="120" t="s">
        <v>500</v>
      </c>
      <c r="HU4" s="120" t="s">
        <v>501</v>
      </c>
      <c r="HV4" s="120" t="s">
        <v>502</v>
      </c>
      <c r="HW4" s="120" t="s">
        <v>503</v>
      </c>
      <c r="HX4" s="120" t="s">
        <v>504</v>
      </c>
      <c r="HY4" s="120" t="s">
        <v>505</v>
      </c>
      <c r="HZ4" s="120" t="s">
        <v>506</v>
      </c>
      <c r="IA4" s="120" t="s">
        <v>507</v>
      </c>
      <c r="IB4" s="120" t="s">
        <v>508</v>
      </c>
      <c r="IC4" s="120" t="s">
        <v>509</v>
      </c>
      <c r="ID4" s="120" t="s">
        <v>510</v>
      </c>
      <c r="IE4" s="120" t="s">
        <v>511</v>
      </c>
      <c r="IF4" s="120" t="s">
        <v>512</v>
      </c>
      <c r="IG4" s="120" t="s">
        <v>513</v>
      </c>
      <c r="IH4" s="120" t="s">
        <v>514</v>
      </c>
      <c r="II4" s="120" t="s">
        <v>515</v>
      </c>
      <c r="IJ4" s="120" t="s">
        <v>516</v>
      </c>
      <c r="IK4" s="120" t="s">
        <v>517</v>
      </c>
      <c r="IL4" s="120" t="s">
        <v>518</v>
      </c>
      <c r="IM4" s="120" t="s">
        <v>519</v>
      </c>
      <c r="IN4" s="120" t="s">
        <v>520</v>
      </c>
      <c r="IO4" s="120" t="s">
        <v>521</v>
      </c>
      <c r="IP4" s="120" t="s">
        <v>522</v>
      </c>
      <c r="IQ4" s="120" t="s">
        <v>523</v>
      </c>
      <c r="IR4" s="120" t="s">
        <v>524</v>
      </c>
      <c r="IS4" s="120" t="s">
        <v>525</v>
      </c>
      <c r="IT4" s="120" t="s">
        <v>526</v>
      </c>
      <c r="IU4" s="120" t="s">
        <v>527</v>
      </c>
      <c r="IV4" s="120" t="s">
        <v>528</v>
      </c>
    </row>
    <row r="5" spans="1:256" ht="12" customHeight="1" x14ac:dyDescent="0.2">
      <c r="A5" s="168" t="s">
        <v>126</v>
      </c>
      <c r="B5" s="73"/>
      <c r="C5" s="41"/>
      <c r="D5" s="41"/>
      <c r="E5" s="41"/>
      <c r="F5" s="41"/>
      <c r="G5" s="72"/>
      <c r="H5" s="41"/>
      <c r="I5" s="41"/>
      <c r="J5" s="113"/>
      <c r="K5" s="107"/>
    </row>
    <row r="6" spans="1:256" ht="14.1" customHeight="1" x14ac:dyDescent="0.2">
      <c r="A6" s="158" t="s">
        <v>9</v>
      </c>
      <c r="B6" s="158" t="s">
        <v>273</v>
      </c>
      <c r="C6" s="158" t="s">
        <v>10</v>
      </c>
      <c r="D6" s="159" t="s">
        <v>11</v>
      </c>
      <c r="E6" s="151" t="s">
        <v>12</v>
      </c>
      <c r="F6" s="160" t="s">
        <v>13</v>
      </c>
      <c r="G6" s="160" t="s">
        <v>14</v>
      </c>
      <c r="H6" s="160">
        <v>12.68</v>
      </c>
      <c r="I6" s="161">
        <f t="shared" ref="I6:I33" si="0">ROUND(H6*(100-$I$2)/100, 2)</f>
        <v>12.68</v>
      </c>
      <c r="J6" s="63"/>
    </row>
    <row r="7" spans="1:256" customFormat="1" ht="14.1" hidden="1" customHeight="1" x14ac:dyDescent="0.25">
      <c r="A7" s="151" t="s">
        <v>132</v>
      </c>
      <c r="B7" s="158" t="s">
        <v>273</v>
      </c>
      <c r="C7" s="151" t="s">
        <v>137</v>
      </c>
      <c r="D7" s="159" t="s">
        <v>131</v>
      </c>
      <c r="E7" s="151" t="s">
        <v>135</v>
      </c>
      <c r="F7" s="160" t="s">
        <v>13</v>
      </c>
      <c r="G7" s="160" t="s">
        <v>14</v>
      </c>
      <c r="H7" s="160">
        <v>9.6199999999999992</v>
      </c>
      <c r="I7" s="161">
        <f t="shared" si="0"/>
        <v>9.6199999999999992</v>
      </c>
      <c r="J7" s="64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6" customFormat="1" ht="14.1" customHeight="1" x14ac:dyDescent="0.25">
      <c r="A8" s="151" t="s">
        <v>15</v>
      </c>
      <c r="B8" s="158" t="s">
        <v>273</v>
      </c>
      <c r="C8" s="151" t="s">
        <v>16</v>
      </c>
      <c r="D8" s="159" t="s">
        <v>17</v>
      </c>
      <c r="E8" s="151" t="s">
        <v>18</v>
      </c>
      <c r="F8" s="160" t="s">
        <v>13</v>
      </c>
      <c r="G8" s="160" t="s">
        <v>14</v>
      </c>
      <c r="H8" s="160">
        <v>12.68</v>
      </c>
      <c r="I8" s="161">
        <f t="shared" si="0"/>
        <v>12.68</v>
      </c>
      <c r="J8" s="64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6" ht="14.1" hidden="1" customHeight="1" x14ac:dyDescent="0.2">
      <c r="A9" s="151" t="s">
        <v>133</v>
      </c>
      <c r="B9" s="158" t="s">
        <v>273</v>
      </c>
      <c r="C9" s="151" t="s">
        <v>138</v>
      </c>
      <c r="D9" s="159" t="s">
        <v>134</v>
      </c>
      <c r="E9" s="151" t="s">
        <v>136</v>
      </c>
      <c r="F9" s="160" t="s">
        <v>13</v>
      </c>
      <c r="G9" s="160" t="s">
        <v>14</v>
      </c>
      <c r="H9" s="160">
        <v>9.6199999999999992</v>
      </c>
      <c r="I9" s="161">
        <f t="shared" si="0"/>
        <v>9.6199999999999992</v>
      </c>
      <c r="J9" s="64"/>
    </row>
    <row r="10" spans="1:256" ht="14.1" customHeight="1" x14ac:dyDescent="0.2">
      <c r="A10" s="151" t="s">
        <v>19</v>
      </c>
      <c r="B10" s="158" t="s">
        <v>273</v>
      </c>
      <c r="C10" s="151" t="s">
        <v>123</v>
      </c>
      <c r="D10" s="159" t="s">
        <v>20</v>
      </c>
      <c r="E10" s="151" t="s">
        <v>21</v>
      </c>
      <c r="F10" s="160" t="s">
        <v>13</v>
      </c>
      <c r="G10" s="160" t="s">
        <v>14</v>
      </c>
      <c r="H10" s="160">
        <v>12.68</v>
      </c>
      <c r="I10" s="161">
        <f t="shared" si="0"/>
        <v>12.68</v>
      </c>
      <c r="J10" s="64"/>
    </row>
    <row r="11" spans="1:256" ht="14.1" customHeight="1" x14ac:dyDescent="0.2">
      <c r="A11" s="151" t="s">
        <v>22</v>
      </c>
      <c r="B11" s="158" t="s">
        <v>273</v>
      </c>
      <c r="C11" s="151" t="s">
        <v>124</v>
      </c>
      <c r="D11" s="159" t="s">
        <v>23</v>
      </c>
      <c r="E11" s="151" t="s">
        <v>146</v>
      </c>
      <c r="F11" s="160" t="s">
        <v>13</v>
      </c>
      <c r="G11" s="160" t="s">
        <v>14</v>
      </c>
      <c r="H11" s="160">
        <v>12.68</v>
      </c>
      <c r="I11" s="161">
        <f t="shared" si="0"/>
        <v>12.68</v>
      </c>
      <c r="J11" s="64"/>
    </row>
    <row r="12" spans="1:256" ht="14.1" customHeight="1" x14ac:dyDescent="0.2">
      <c r="A12" s="151" t="s">
        <v>25</v>
      </c>
      <c r="B12" s="158" t="s">
        <v>273</v>
      </c>
      <c r="C12" s="151" t="s">
        <v>125</v>
      </c>
      <c r="D12" s="159" t="s">
        <v>26</v>
      </c>
      <c r="E12" s="151" t="s">
        <v>27</v>
      </c>
      <c r="F12" s="162" t="s">
        <v>13</v>
      </c>
      <c r="G12" s="160" t="s">
        <v>14</v>
      </c>
      <c r="H12" s="160">
        <v>12.68</v>
      </c>
      <c r="I12" s="161">
        <f t="shared" si="0"/>
        <v>12.68</v>
      </c>
      <c r="J12" s="64"/>
    </row>
    <row r="13" spans="1:256" ht="14.1" customHeight="1" x14ac:dyDescent="0.2">
      <c r="A13" s="151" t="s">
        <v>876</v>
      </c>
      <c r="B13" s="158" t="s">
        <v>273</v>
      </c>
      <c r="C13" s="151" t="s">
        <v>874</v>
      </c>
      <c r="D13" s="159" t="s">
        <v>875</v>
      </c>
      <c r="E13" s="151" t="s">
        <v>1260</v>
      </c>
      <c r="F13" s="162" t="s">
        <v>13</v>
      </c>
      <c r="G13" s="5"/>
      <c r="H13" s="160">
        <v>12.68</v>
      </c>
      <c r="I13" s="161">
        <f>ROUND(H13*(100-$I$2)/100, 2)</f>
        <v>12.68</v>
      </c>
      <c r="J13" s="122"/>
    </row>
    <row r="14" spans="1:256" ht="14.1" customHeight="1" x14ac:dyDescent="0.2">
      <c r="A14" s="151" t="s">
        <v>1292</v>
      </c>
      <c r="B14" s="158" t="s">
        <v>237</v>
      </c>
      <c r="C14" s="151" t="s">
        <v>1289</v>
      </c>
      <c r="D14" s="159" t="s">
        <v>1290</v>
      </c>
      <c r="E14" s="417"/>
      <c r="F14" s="162" t="s">
        <v>13</v>
      </c>
      <c r="G14" s="418"/>
      <c r="H14" s="160">
        <v>32.159999999999997</v>
      </c>
      <c r="I14" s="161">
        <f>ROUND(H14*(100-$I$2)/100, 2)</f>
        <v>32.159999999999997</v>
      </c>
      <c r="J14" s="440"/>
      <c r="K14" s="441"/>
      <c r="L14" s="441"/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1"/>
      <c r="AK14" s="441"/>
      <c r="AL14" s="441"/>
      <c r="AM14" s="441"/>
      <c r="AN14" s="441"/>
      <c r="AO14" s="441"/>
      <c r="AP14" s="441"/>
      <c r="AQ14" s="441"/>
      <c r="AR14" s="441"/>
      <c r="AS14" s="441"/>
      <c r="AT14" s="441"/>
      <c r="AU14" s="441"/>
      <c r="AV14" s="441"/>
      <c r="AW14" s="441"/>
      <c r="AX14" s="441"/>
      <c r="AY14" s="441"/>
      <c r="AZ14" s="441"/>
      <c r="BA14" s="441"/>
      <c r="BB14" s="441"/>
      <c r="BC14" s="441"/>
      <c r="BD14" s="441"/>
      <c r="BE14" s="441"/>
      <c r="BF14" s="441"/>
      <c r="BG14" s="441"/>
      <c r="BH14" s="441"/>
      <c r="BI14" s="441"/>
      <c r="BJ14" s="441"/>
      <c r="BK14" s="441"/>
      <c r="BL14" s="441"/>
      <c r="BM14" s="441"/>
      <c r="BN14" s="441"/>
      <c r="BO14" s="441"/>
      <c r="BP14" s="441"/>
      <c r="BQ14" s="441"/>
      <c r="BR14" s="441"/>
      <c r="BS14" s="441"/>
      <c r="BT14" s="441"/>
      <c r="BU14" s="441"/>
      <c r="BV14" s="441"/>
      <c r="BW14" s="441"/>
      <c r="BX14" s="441"/>
      <c r="BY14" s="441"/>
      <c r="BZ14" s="441"/>
      <c r="CA14" s="441"/>
      <c r="CB14" s="441"/>
      <c r="CC14" s="441"/>
      <c r="CD14" s="441"/>
      <c r="CE14" s="441"/>
      <c r="CF14" s="441"/>
      <c r="CG14" s="441"/>
      <c r="CH14" s="441"/>
      <c r="CI14" s="441"/>
      <c r="CJ14" s="441"/>
      <c r="CK14" s="441"/>
      <c r="CL14" s="441"/>
      <c r="CM14" s="441"/>
      <c r="CN14" s="441"/>
      <c r="CO14" s="441"/>
      <c r="CP14" s="441"/>
      <c r="CQ14" s="441"/>
      <c r="CR14" s="441"/>
      <c r="CS14" s="441"/>
      <c r="CT14" s="441"/>
      <c r="CU14" s="441"/>
      <c r="CV14" s="441"/>
      <c r="CW14" s="441"/>
      <c r="CX14" s="441"/>
      <c r="CY14" s="441"/>
      <c r="CZ14" s="441"/>
      <c r="DA14" s="441"/>
      <c r="DB14" s="441"/>
      <c r="DC14" s="441"/>
      <c r="DD14" s="441"/>
      <c r="DE14" s="441"/>
      <c r="DF14" s="441"/>
      <c r="DG14" s="441"/>
      <c r="DH14" s="441"/>
      <c r="DI14" s="441"/>
      <c r="DJ14" s="441"/>
      <c r="DK14" s="441"/>
      <c r="DL14" s="441"/>
      <c r="DM14" s="441"/>
      <c r="DN14" s="441"/>
      <c r="DO14" s="441"/>
      <c r="DP14" s="441"/>
      <c r="DQ14" s="441"/>
      <c r="DR14" s="441"/>
      <c r="DS14" s="441"/>
      <c r="DT14" s="441"/>
      <c r="DU14" s="441"/>
      <c r="DV14" s="441"/>
      <c r="DW14" s="441"/>
      <c r="DX14" s="441"/>
      <c r="DY14" s="441"/>
      <c r="DZ14" s="441"/>
      <c r="EA14" s="441"/>
      <c r="EB14" s="441"/>
      <c r="EC14" s="441"/>
      <c r="ED14" s="441"/>
      <c r="EE14" s="441"/>
      <c r="EF14" s="441"/>
      <c r="EG14" s="441"/>
      <c r="EH14" s="441"/>
      <c r="EI14" s="441"/>
      <c r="EJ14" s="441"/>
      <c r="EK14" s="441"/>
      <c r="EL14" s="441"/>
      <c r="EM14" s="441"/>
      <c r="EN14" s="441"/>
      <c r="EO14" s="441"/>
      <c r="EP14" s="441"/>
      <c r="EQ14" s="441"/>
      <c r="ER14" s="441"/>
      <c r="ES14" s="441"/>
      <c r="ET14" s="441"/>
      <c r="EU14" s="441"/>
      <c r="EV14" s="441"/>
      <c r="EW14" s="441"/>
      <c r="EX14" s="441"/>
      <c r="EY14" s="441"/>
      <c r="EZ14" s="441"/>
      <c r="FA14" s="441"/>
      <c r="FB14" s="441"/>
      <c r="FC14" s="441"/>
      <c r="FD14" s="441"/>
      <c r="FE14" s="441"/>
      <c r="FF14" s="441"/>
      <c r="FG14" s="441"/>
      <c r="FH14" s="441"/>
      <c r="FI14" s="441"/>
      <c r="FJ14" s="441"/>
      <c r="FK14" s="441"/>
      <c r="FL14" s="441"/>
      <c r="FM14" s="441"/>
      <c r="FN14" s="441"/>
      <c r="FO14" s="441"/>
      <c r="FP14" s="441"/>
      <c r="FQ14" s="441"/>
      <c r="FR14" s="441"/>
      <c r="FS14" s="441"/>
      <c r="FT14" s="441"/>
      <c r="FU14" s="441"/>
      <c r="FV14" s="441"/>
      <c r="FW14" s="441"/>
      <c r="FX14" s="441"/>
      <c r="FY14" s="441"/>
      <c r="FZ14" s="441"/>
      <c r="GA14" s="441"/>
      <c r="GB14" s="441"/>
      <c r="GC14" s="441"/>
      <c r="GD14" s="441"/>
      <c r="GE14" s="441"/>
      <c r="GF14" s="441"/>
      <c r="GG14" s="441"/>
      <c r="GH14" s="441"/>
      <c r="GI14" s="441"/>
      <c r="GJ14" s="441"/>
      <c r="GK14" s="441"/>
      <c r="GL14" s="441"/>
      <c r="GM14" s="441"/>
      <c r="GN14" s="441"/>
      <c r="GO14" s="441"/>
      <c r="GP14" s="441"/>
      <c r="GQ14" s="441"/>
      <c r="GR14" s="441"/>
      <c r="GS14" s="441"/>
      <c r="GT14" s="441"/>
      <c r="GU14" s="441"/>
      <c r="GV14" s="441"/>
      <c r="GW14" s="441"/>
      <c r="GX14" s="441"/>
      <c r="GY14" s="441"/>
      <c r="GZ14" s="441"/>
      <c r="HA14" s="441"/>
      <c r="HB14" s="441"/>
      <c r="HC14" s="441"/>
      <c r="HD14" s="441"/>
      <c r="HE14" s="441"/>
      <c r="HF14" s="441"/>
      <c r="HG14" s="441"/>
      <c r="HH14" s="441"/>
      <c r="HI14" s="441"/>
      <c r="HJ14" s="441"/>
      <c r="HK14" s="441"/>
      <c r="HL14" s="441"/>
      <c r="HM14" s="441"/>
      <c r="HN14" s="441"/>
      <c r="HO14" s="441"/>
      <c r="HP14" s="441"/>
      <c r="HQ14" s="441"/>
      <c r="HR14" s="441"/>
      <c r="HS14" s="441"/>
      <c r="HT14" s="441"/>
      <c r="HU14" s="441"/>
      <c r="HV14" s="441"/>
      <c r="HW14" s="441"/>
      <c r="HX14" s="441"/>
      <c r="HY14" s="441"/>
      <c r="HZ14" s="441"/>
      <c r="IA14" s="441"/>
      <c r="IB14" s="441"/>
      <c r="IC14" s="441"/>
      <c r="ID14" s="441"/>
      <c r="IE14" s="441"/>
      <c r="IF14" s="441"/>
      <c r="IG14" s="441"/>
      <c r="IH14" s="441"/>
      <c r="II14" s="441"/>
      <c r="IJ14" s="441"/>
      <c r="IK14" s="441"/>
      <c r="IL14" s="441"/>
      <c r="IM14" s="441"/>
      <c r="IN14" s="441"/>
      <c r="IO14" s="441"/>
      <c r="IP14" s="441"/>
      <c r="IQ14" s="441"/>
      <c r="IR14" s="441"/>
      <c r="IS14" s="441"/>
      <c r="IT14" s="441"/>
      <c r="IU14" s="441"/>
      <c r="IV14" s="441"/>
    </row>
    <row r="15" spans="1:256" ht="14.1" customHeight="1" x14ac:dyDescent="0.2">
      <c r="A15" s="371" t="s">
        <v>1257</v>
      </c>
      <c r="B15" s="158" t="s">
        <v>1258</v>
      </c>
      <c r="C15" s="151" t="s">
        <v>1256</v>
      </c>
      <c r="D15" s="159" t="s">
        <v>1259</v>
      </c>
      <c r="E15" s="151" t="s">
        <v>12</v>
      </c>
      <c r="F15" s="418"/>
      <c r="G15" s="418"/>
      <c r="H15" s="160">
        <v>31.22</v>
      </c>
      <c r="I15" s="161">
        <f>ROUND(H15*(100-$I$2)/100, 2)</f>
        <v>31.22</v>
      </c>
      <c r="J15" s="419"/>
      <c r="K15" s="420"/>
      <c r="L15" s="420"/>
      <c r="M15" s="420"/>
      <c r="N15" s="420"/>
      <c r="O15" s="420"/>
      <c r="P15" s="420"/>
      <c r="Q15" s="420"/>
      <c r="R15" s="420"/>
      <c r="S15" s="420"/>
      <c r="T15" s="420"/>
      <c r="U15" s="420"/>
      <c r="V15" s="420"/>
      <c r="W15" s="420"/>
      <c r="X15" s="420"/>
      <c r="Y15" s="420"/>
      <c r="Z15" s="420"/>
      <c r="AA15" s="420"/>
      <c r="AB15" s="420"/>
      <c r="AC15" s="420"/>
      <c r="AD15" s="420"/>
      <c r="AE15" s="420"/>
      <c r="AF15" s="420"/>
      <c r="AG15" s="420"/>
      <c r="AH15" s="420"/>
      <c r="AI15" s="420"/>
      <c r="AJ15" s="420"/>
      <c r="AK15" s="420"/>
      <c r="AL15" s="420"/>
      <c r="AM15" s="420"/>
      <c r="AN15" s="420"/>
      <c r="AO15" s="420"/>
      <c r="AP15" s="420"/>
      <c r="AQ15" s="420"/>
      <c r="AR15" s="420"/>
      <c r="AS15" s="420"/>
      <c r="AT15" s="420"/>
      <c r="AU15" s="420"/>
      <c r="AV15" s="420"/>
      <c r="AW15" s="420"/>
      <c r="AX15" s="420"/>
      <c r="AY15" s="420"/>
      <c r="AZ15" s="420"/>
      <c r="BA15" s="420"/>
      <c r="BB15" s="420"/>
      <c r="BC15" s="420"/>
      <c r="BD15" s="420"/>
      <c r="BE15" s="420"/>
      <c r="BF15" s="420"/>
      <c r="BG15" s="420"/>
      <c r="BH15" s="420"/>
      <c r="BI15" s="420"/>
      <c r="BJ15" s="420"/>
      <c r="BK15" s="420"/>
      <c r="BL15" s="420"/>
      <c r="BM15" s="420"/>
      <c r="BN15" s="420"/>
      <c r="BO15" s="420"/>
      <c r="BP15" s="420"/>
      <c r="BQ15" s="420"/>
      <c r="BR15" s="420"/>
      <c r="BS15" s="420"/>
      <c r="BT15" s="420"/>
      <c r="BU15" s="420"/>
      <c r="BV15" s="420"/>
      <c r="BW15" s="420"/>
      <c r="BX15" s="420"/>
      <c r="BY15" s="420"/>
      <c r="BZ15" s="420"/>
      <c r="CA15" s="420"/>
      <c r="CB15" s="420"/>
      <c r="CC15" s="420"/>
      <c r="CD15" s="420"/>
      <c r="CE15" s="420"/>
      <c r="CF15" s="420"/>
      <c r="CG15" s="420"/>
      <c r="CH15" s="420"/>
      <c r="CI15" s="420"/>
      <c r="CJ15" s="420"/>
      <c r="CK15" s="420"/>
      <c r="CL15" s="420"/>
      <c r="CM15" s="420"/>
      <c r="CN15" s="420"/>
      <c r="CO15" s="420"/>
      <c r="CP15" s="420"/>
      <c r="CQ15" s="420"/>
      <c r="CR15" s="420"/>
      <c r="CS15" s="420"/>
      <c r="CT15" s="420"/>
      <c r="CU15" s="420"/>
      <c r="CV15" s="420"/>
      <c r="CW15" s="420"/>
      <c r="CX15" s="420"/>
      <c r="CY15" s="420"/>
      <c r="CZ15" s="420"/>
      <c r="DA15" s="420"/>
      <c r="DB15" s="420"/>
      <c r="DC15" s="420"/>
      <c r="DD15" s="420"/>
      <c r="DE15" s="420"/>
      <c r="DF15" s="420"/>
      <c r="DG15" s="420"/>
      <c r="DH15" s="420"/>
      <c r="DI15" s="420"/>
      <c r="DJ15" s="420"/>
      <c r="DK15" s="420"/>
      <c r="DL15" s="420"/>
      <c r="DM15" s="420"/>
      <c r="DN15" s="420"/>
      <c r="DO15" s="420"/>
      <c r="DP15" s="420"/>
      <c r="DQ15" s="420"/>
      <c r="DR15" s="420"/>
      <c r="DS15" s="420"/>
      <c r="DT15" s="420"/>
      <c r="DU15" s="420"/>
      <c r="DV15" s="420"/>
      <c r="DW15" s="420"/>
      <c r="DX15" s="420"/>
      <c r="DY15" s="420"/>
      <c r="DZ15" s="420"/>
      <c r="EA15" s="420"/>
      <c r="EB15" s="420"/>
      <c r="EC15" s="420"/>
      <c r="ED15" s="420"/>
      <c r="EE15" s="420"/>
      <c r="EF15" s="420"/>
      <c r="EG15" s="420"/>
      <c r="EH15" s="420"/>
      <c r="EI15" s="420"/>
      <c r="EJ15" s="420"/>
      <c r="EK15" s="420"/>
      <c r="EL15" s="420"/>
      <c r="EM15" s="420"/>
      <c r="EN15" s="420"/>
      <c r="EO15" s="420"/>
      <c r="EP15" s="420"/>
      <c r="EQ15" s="420"/>
      <c r="ER15" s="420"/>
      <c r="ES15" s="420"/>
      <c r="ET15" s="420"/>
      <c r="EU15" s="420"/>
      <c r="EV15" s="420"/>
      <c r="EW15" s="420"/>
      <c r="EX15" s="420"/>
      <c r="EY15" s="420"/>
      <c r="EZ15" s="420"/>
      <c r="FA15" s="420"/>
      <c r="FB15" s="420"/>
      <c r="FC15" s="420"/>
      <c r="FD15" s="420"/>
      <c r="FE15" s="420"/>
      <c r="FF15" s="420"/>
      <c r="FG15" s="420"/>
      <c r="FH15" s="420"/>
      <c r="FI15" s="420"/>
      <c r="FJ15" s="420"/>
      <c r="FK15" s="420"/>
      <c r="FL15" s="420"/>
      <c r="FM15" s="420"/>
      <c r="FN15" s="420"/>
      <c r="FO15" s="420"/>
      <c r="FP15" s="420"/>
      <c r="FQ15" s="420"/>
      <c r="FR15" s="420"/>
      <c r="FS15" s="420"/>
      <c r="FT15" s="420"/>
      <c r="FU15" s="420"/>
      <c r="FV15" s="420"/>
      <c r="FW15" s="420"/>
      <c r="FX15" s="420"/>
      <c r="FY15" s="420"/>
      <c r="FZ15" s="420"/>
      <c r="GA15" s="420"/>
      <c r="GB15" s="420"/>
      <c r="GC15" s="420"/>
      <c r="GD15" s="420"/>
      <c r="GE15" s="420"/>
      <c r="GF15" s="420"/>
      <c r="GG15" s="420"/>
      <c r="GH15" s="420"/>
      <c r="GI15" s="420"/>
      <c r="GJ15" s="420"/>
      <c r="GK15" s="420"/>
      <c r="GL15" s="420"/>
      <c r="GM15" s="420"/>
      <c r="GN15" s="420"/>
      <c r="GO15" s="420"/>
      <c r="GP15" s="420"/>
      <c r="GQ15" s="420"/>
      <c r="GR15" s="420"/>
      <c r="GS15" s="420"/>
      <c r="GT15" s="420"/>
      <c r="GU15" s="420"/>
      <c r="GV15" s="420"/>
      <c r="GW15" s="420"/>
      <c r="GX15" s="420"/>
      <c r="GY15" s="420"/>
      <c r="GZ15" s="420"/>
      <c r="HA15" s="420"/>
      <c r="HB15" s="420"/>
      <c r="HC15" s="420"/>
      <c r="HD15" s="420"/>
      <c r="HE15" s="420"/>
      <c r="HF15" s="420"/>
      <c r="HG15" s="420"/>
      <c r="HH15" s="420"/>
      <c r="HI15" s="420"/>
      <c r="HJ15" s="420"/>
      <c r="HK15" s="420"/>
      <c r="HL15" s="420"/>
      <c r="HM15" s="420"/>
      <c r="HN15" s="420"/>
      <c r="HO15" s="420"/>
      <c r="HP15" s="420"/>
      <c r="HQ15" s="420"/>
      <c r="HR15" s="420"/>
      <c r="HS15" s="420"/>
      <c r="HT15" s="420"/>
      <c r="HU15" s="420"/>
      <c r="HV15" s="420"/>
      <c r="HW15" s="420"/>
      <c r="HX15" s="420"/>
      <c r="HY15" s="420"/>
      <c r="HZ15" s="420"/>
      <c r="IA15" s="420"/>
      <c r="IB15" s="420"/>
      <c r="IC15" s="420"/>
      <c r="ID15" s="420"/>
      <c r="IE15" s="420"/>
      <c r="IF15" s="420"/>
      <c r="IG15" s="420"/>
      <c r="IH15" s="420"/>
      <c r="II15" s="420"/>
      <c r="IJ15" s="420"/>
      <c r="IK15" s="420"/>
      <c r="IL15" s="420"/>
      <c r="IM15" s="420"/>
      <c r="IN15" s="420"/>
      <c r="IO15" s="420"/>
      <c r="IP15" s="420"/>
      <c r="IQ15" s="420"/>
      <c r="IR15" s="420"/>
      <c r="IS15" s="420"/>
      <c r="IT15" s="420"/>
      <c r="IU15" s="420"/>
      <c r="IV15" s="420"/>
    </row>
    <row r="16" spans="1:256" ht="14.1" customHeight="1" x14ac:dyDescent="0.2">
      <c r="A16" s="371" t="s">
        <v>1337</v>
      </c>
      <c r="B16" s="471" t="s">
        <v>1298</v>
      </c>
      <c r="C16" s="151" t="s">
        <v>1338</v>
      </c>
      <c r="D16" s="445" t="s">
        <v>1264</v>
      </c>
      <c r="E16" s="466"/>
      <c r="F16" s="472" t="s">
        <v>13</v>
      </c>
      <c r="G16" s="467"/>
      <c r="H16" s="160">
        <v>48.48</v>
      </c>
      <c r="I16" s="161">
        <f>ROUND(H16*(100-$I$2)/100, 2)</f>
        <v>48.48</v>
      </c>
      <c r="J16" s="470"/>
      <c r="K16" s="469"/>
      <c r="L16" s="469"/>
      <c r="M16" s="469"/>
      <c r="N16" s="469"/>
      <c r="O16" s="469"/>
      <c r="P16" s="469"/>
      <c r="Q16" s="469"/>
      <c r="R16" s="469"/>
      <c r="S16" s="469"/>
      <c r="T16" s="469"/>
      <c r="U16" s="469"/>
      <c r="V16" s="469"/>
      <c r="W16" s="469"/>
      <c r="X16" s="469"/>
      <c r="Y16" s="469"/>
      <c r="Z16" s="469"/>
      <c r="AA16" s="469"/>
      <c r="AB16" s="469"/>
      <c r="AC16" s="469"/>
      <c r="AD16" s="469"/>
      <c r="AE16" s="469"/>
      <c r="AF16" s="469"/>
      <c r="AG16" s="469"/>
      <c r="AH16" s="469"/>
      <c r="AI16" s="469"/>
      <c r="AJ16" s="469"/>
      <c r="AK16" s="469"/>
      <c r="AL16" s="469"/>
      <c r="AM16" s="469"/>
      <c r="AN16" s="469"/>
      <c r="AO16" s="469"/>
      <c r="AP16" s="469"/>
      <c r="AQ16" s="469"/>
      <c r="AR16" s="469"/>
      <c r="AS16" s="469"/>
      <c r="AT16" s="469"/>
      <c r="AU16" s="469"/>
      <c r="AV16" s="469"/>
      <c r="AW16" s="469"/>
      <c r="AX16" s="469"/>
      <c r="AY16" s="469"/>
      <c r="AZ16" s="469"/>
      <c r="BA16" s="469"/>
      <c r="BB16" s="469"/>
      <c r="BC16" s="469"/>
      <c r="BD16" s="469"/>
      <c r="BE16" s="469"/>
      <c r="BF16" s="469"/>
      <c r="BG16" s="469"/>
      <c r="BH16" s="469"/>
      <c r="BI16" s="469"/>
      <c r="BJ16" s="469"/>
      <c r="BK16" s="469"/>
      <c r="BL16" s="469"/>
      <c r="BM16" s="469"/>
      <c r="BN16" s="469"/>
      <c r="BO16" s="469"/>
      <c r="BP16" s="469"/>
      <c r="BQ16" s="469"/>
      <c r="BR16" s="469"/>
      <c r="BS16" s="469"/>
      <c r="BT16" s="469"/>
      <c r="BU16" s="469"/>
      <c r="BV16" s="469"/>
      <c r="BW16" s="469"/>
      <c r="BX16" s="469"/>
      <c r="BY16" s="469"/>
      <c r="BZ16" s="469"/>
      <c r="CA16" s="469"/>
      <c r="CB16" s="469"/>
      <c r="CC16" s="469"/>
      <c r="CD16" s="469"/>
      <c r="CE16" s="469"/>
      <c r="CF16" s="469"/>
      <c r="CG16" s="469"/>
      <c r="CH16" s="469"/>
      <c r="CI16" s="469"/>
      <c r="CJ16" s="469"/>
      <c r="CK16" s="469"/>
      <c r="CL16" s="469"/>
      <c r="CM16" s="469"/>
      <c r="CN16" s="469"/>
      <c r="CO16" s="469"/>
      <c r="CP16" s="469"/>
      <c r="CQ16" s="469"/>
      <c r="CR16" s="469"/>
      <c r="CS16" s="469"/>
      <c r="CT16" s="469"/>
      <c r="CU16" s="469"/>
      <c r="CV16" s="469"/>
      <c r="CW16" s="469"/>
      <c r="CX16" s="469"/>
      <c r="CY16" s="469"/>
      <c r="CZ16" s="469"/>
      <c r="DA16" s="469"/>
      <c r="DB16" s="469"/>
      <c r="DC16" s="469"/>
      <c r="DD16" s="469"/>
      <c r="DE16" s="469"/>
      <c r="DF16" s="469"/>
      <c r="DG16" s="469"/>
      <c r="DH16" s="469"/>
      <c r="DI16" s="469"/>
      <c r="DJ16" s="469"/>
      <c r="DK16" s="469"/>
      <c r="DL16" s="469"/>
      <c r="DM16" s="469"/>
      <c r="DN16" s="469"/>
      <c r="DO16" s="469"/>
      <c r="DP16" s="469"/>
      <c r="DQ16" s="469"/>
      <c r="DR16" s="469"/>
      <c r="DS16" s="469"/>
      <c r="DT16" s="469"/>
      <c r="DU16" s="469"/>
      <c r="DV16" s="469"/>
      <c r="DW16" s="469"/>
      <c r="DX16" s="469"/>
      <c r="DY16" s="469"/>
      <c r="DZ16" s="469"/>
      <c r="EA16" s="469"/>
      <c r="EB16" s="469"/>
      <c r="EC16" s="469"/>
      <c r="ED16" s="469"/>
      <c r="EE16" s="469"/>
      <c r="EF16" s="469"/>
      <c r="EG16" s="469"/>
      <c r="EH16" s="469"/>
      <c r="EI16" s="469"/>
      <c r="EJ16" s="469"/>
      <c r="EK16" s="469"/>
      <c r="EL16" s="469"/>
      <c r="EM16" s="469"/>
      <c r="EN16" s="469"/>
      <c r="EO16" s="469"/>
      <c r="EP16" s="469"/>
      <c r="EQ16" s="469"/>
      <c r="ER16" s="469"/>
      <c r="ES16" s="469"/>
      <c r="ET16" s="469"/>
      <c r="EU16" s="469"/>
      <c r="EV16" s="469"/>
      <c r="EW16" s="469"/>
      <c r="EX16" s="469"/>
      <c r="EY16" s="469"/>
      <c r="EZ16" s="469"/>
      <c r="FA16" s="469"/>
      <c r="FB16" s="469"/>
      <c r="FC16" s="469"/>
      <c r="FD16" s="469"/>
      <c r="FE16" s="469"/>
      <c r="FF16" s="469"/>
      <c r="FG16" s="469"/>
      <c r="FH16" s="469"/>
      <c r="FI16" s="469"/>
      <c r="FJ16" s="469"/>
      <c r="FK16" s="469"/>
      <c r="FL16" s="469"/>
      <c r="FM16" s="469"/>
      <c r="FN16" s="469"/>
      <c r="FO16" s="469"/>
      <c r="FP16" s="469"/>
      <c r="FQ16" s="469"/>
      <c r="FR16" s="469"/>
      <c r="FS16" s="469"/>
      <c r="FT16" s="469"/>
      <c r="FU16" s="469"/>
      <c r="FV16" s="469"/>
      <c r="FW16" s="469"/>
      <c r="FX16" s="469"/>
      <c r="FY16" s="469"/>
      <c r="FZ16" s="469"/>
      <c r="GA16" s="469"/>
      <c r="GB16" s="469"/>
      <c r="GC16" s="469"/>
      <c r="GD16" s="469"/>
      <c r="GE16" s="469"/>
      <c r="GF16" s="469"/>
      <c r="GG16" s="469"/>
      <c r="GH16" s="469"/>
      <c r="GI16" s="469"/>
      <c r="GJ16" s="469"/>
      <c r="GK16" s="469"/>
      <c r="GL16" s="469"/>
      <c r="GM16" s="469"/>
      <c r="GN16" s="469"/>
      <c r="GO16" s="469"/>
      <c r="GP16" s="469"/>
      <c r="GQ16" s="469"/>
      <c r="GR16" s="469"/>
      <c r="GS16" s="469"/>
      <c r="GT16" s="469"/>
      <c r="GU16" s="469"/>
      <c r="GV16" s="469"/>
      <c r="GW16" s="469"/>
      <c r="GX16" s="469"/>
      <c r="GY16" s="469"/>
      <c r="GZ16" s="469"/>
      <c r="HA16" s="469"/>
      <c r="HB16" s="469"/>
      <c r="HC16" s="469"/>
      <c r="HD16" s="469"/>
      <c r="HE16" s="469"/>
      <c r="HF16" s="469"/>
      <c r="HG16" s="469"/>
      <c r="HH16" s="469"/>
      <c r="HI16" s="469"/>
      <c r="HJ16" s="469"/>
      <c r="HK16" s="469"/>
      <c r="HL16" s="469"/>
      <c r="HM16" s="469"/>
      <c r="HN16" s="469"/>
      <c r="HO16" s="469"/>
      <c r="HP16" s="469"/>
      <c r="HQ16" s="469"/>
      <c r="HR16" s="469"/>
      <c r="HS16" s="469"/>
      <c r="HT16" s="469"/>
      <c r="HU16" s="469"/>
      <c r="HV16" s="469"/>
      <c r="HW16" s="469"/>
      <c r="HX16" s="469"/>
      <c r="HY16" s="469"/>
      <c r="HZ16" s="469"/>
      <c r="IA16" s="469"/>
      <c r="IB16" s="469"/>
      <c r="IC16" s="469"/>
      <c r="ID16" s="469"/>
      <c r="IE16" s="469"/>
      <c r="IF16" s="469"/>
      <c r="IG16" s="469"/>
      <c r="IH16" s="469"/>
      <c r="II16" s="469"/>
      <c r="IJ16" s="469"/>
      <c r="IK16" s="469"/>
      <c r="IL16" s="469"/>
      <c r="IM16" s="469"/>
      <c r="IN16" s="469"/>
      <c r="IO16" s="469"/>
      <c r="IP16" s="469"/>
      <c r="IQ16" s="469"/>
      <c r="IR16" s="469"/>
      <c r="IS16" s="469"/>
      <c r="IT16" s="469"/>
      <c r="IU16" s="469"/>
      <c r="IV16" s="469"/>
    </row>
    <row r="17" spans="1:256" ht="14.1" customHeight="1" x14ac:dyDescent="0.2">
      <c r="A17" s="371" t="s">
        <v>1135</v>
      </c>
      <c r="B17" s="158" t="s">
        <v>229</v>
      </c>
      <c r="C17" s="151" t="s">
        <v>1137</v>
      </c>
      <c r="D17" s="159" t="s">
        <v>1139</v>
      </c>
      <c r="E17" s="151" t="s">
        <v>1142</v>
      </c>
      <c r="F17" s="162" t="s">
        <v>13</v>
      </c>
      <c r="G17" s="80"/>
      <c r="H17" s="160">
        <f>'Прайс Громовик'!I15</f>
        <v>56.61</v>
      </c>
      <c r="I17" s="161">
        <f t="shared" ref="I17:I21" si="1">ROUND(H17*(100-$I$2)/100, 2)</f>
        <v>56.61</v>
      </c>
      <c r="J17" s="14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  <c r="CD17" s="125"/>
      <c r="CE17" s="125"/>
      <c r="CF17" s="125"/>
      <c r="CG17" s="125"/>
      <c r="CH17" s="125"/>
      <c r="CI17" s="125"/>
      <c r="CJ17" s="125"/>
      <c r="CK17" s="125"/>
      <c r="CL17" s="125"/>
      <c r="CM17" s="125"/>
      <c r="CN17" s="125"/>
      <c r="CO17" s="125"/>
      <c r="CP17" s="125"/>
      <c r="CQ17" s="125"/>
      <c r="CR17" s="125"/>
      <c r="CS17" s="125"/>
      <c r="CT17" s="125"/>
      <c r="CU17" s="125"/>
      <c r="CV17" s="125"/>
      <c r="CW17" s="125"/>
      <c r="CX17" s="125"/>
      <c r="CY17" s="125"/>
      <c r="CZ17" s="125"/>
      <c r="DA17" s="125"/>
      <c r="DB17" s="125"/>
      <c r="DC17" s="125"/>
      <c r="DD17" s="125"/>
      <c r="DE17" s="125"/>
      <c r="DF17" s="125"/>
      <c r="DG17" s="125"/>
      <c r="DH17" s="125"/>
      <c r="DI17" s="125"/>
      <c r="DJ17" s="125"/>
      <c r="DK17" s="125"/>
      <c r="DL17" s="125"/>
      <c r="DM17" s="125"/>
      <c r="DN17" s="125"/>
      <c r="DO17" s="125"/>
      <c r="DP17" s="125"/>
      <c r="DQ17" s="125"/>
      <c r="DR17" s="125"/>
      <c r="DS17" s="125"/>
      <c r="DT17" s="125"/>
      <c r="DU17" s="125"/>
      <c r="DV17" s="125"/>
      <c r="DW17" s="125"/>
      <c r="DX17" s="125"/>
      <c r="DY17" s="125"/>
      <c r="DZ17" s="125"/>
      <c r="EA17" s="125"/>
      <c r="EB17" s="125"/>
      <c r="EC17" s="125"/>
      <c r="ED17" s="125"/>
      <c r="EE17" s="125"/>
      <c r="EF17" s="125"/>
      <c r="EG17" s="125"/>
      <c r="EH17" s="125"/>
      <c r="EI17" s="125"/>
      <c r="EJ17" s="125"/>
      <c r="EK17" s="125"/>
      <c r="EL17" s="125"/>
      <c r="EM17" s="125"/>
      <c r="EN17" s="125"/>
      <c r="EO17" s="125"/>
      <c r="EP17" s="125"/>
      <c r="EQ17" s="125"/>
      <c r="ER17" s="125"/>
      <c r="ES17" s="125"/>
      <c r="ET17" s="125"/>
      <c r="EU17" s="125"/>
      <c r="EV17" s="125"/>
      <c r="EW17" s="125"/>
      <c r="EX17" s="125"/>
      <c r="EY17" s="125"/>
      <c r="EZ17" s="125"/>
      <c r="FA17" s="125"/>
      <c r="FB17" s="125"/>
      <c r="FC17" s="125"/>
      <c r="FD17" s="125"/>
      <c r="FE17" s="125"/>
      <c r="FF17" s="125"/>
      <c r="FG17" s="125"/>
      <c r="FH17" s="125"/>
      <c r="FI17" s="125"/>
      <c r="FJ17" s="125"/>
      <c r="FK17" s="125"/>
      <c r="FL17" s="125"/>
      <c r="FM17" s="125"/>
      <c r="FN17" s="125"/>
      <c r="FO17" s="125"/>
      <c r="FP17" s="125"/>
      <c r="FQ17" s="125"/>
      <c r="FR17" s="125"/>
      <c r="FS17" s="125"/>
      <c r="FT17" s="125"/>
      <c r="FU17" s="125"/>
      <c r="FV17" s="125"/>
      <c r="FW17" s="125"/>
      <c r="FX17" s="125"/>
      <c r="FY17" s="125"/>
      <c r="FZ17" s="125"/>
      <c r="GA17" s="125"/>
      <c r="GB17" s="125"/>
      <c r="GC17" s="125"/>
      <c r="GD17" s="125"/>
      <c r="GE17" s="125"/>
      <c r="GF17" s="125"/>
      <c r="GG17" s="125"/>
      <c r="GH17" s="125"/>
      <c r="GI17" s="125"/>
      <c r="GJ17" s="125"/>
      <c r="GK17" s="125"/>
      <c r="GL17" s="125"/>
      <c r="GM17" s="125"/>
      <c r="GN17" s="125"/>
      <c r="GO17" s="125"/>
      <c r="GP17" s="125"/>
      <c r="GQ17" s="125"/>
      <c r="GR17" s="125"/>
      <c r="GS17" s="125"/>
      <c r="GT17" s="125"/>
      <c r="GU17" s="125"/>
      <c r="GV17" s="125"/>
      <c r="GW17" s="125"/>
      <c r="GX17" s="125"/>
      <c r="GY17" s="125"/>
      <c r="GZ17" s="125"/>
      <c r="HA17" s="125"/>
      <c r="HB17" s="125"/>
      <c r="HC17" s="125"/>
      <c r="HD17" s="125"/>
      <c r="HE17" s="125"/>
      <c r="HF17" s="125"/>
      <c r="HG17" s="125"/>
      <c r="HH17" s="125"/>
      <c r="HI17" s="125"/>
      <c r="HJ17" s="125"/>
      <c r="HK17" s="125"/>
      <c r="HL17" s="125"/>
      <c r="HM17" s="125"/>
      <c r="HN17" s="125"/>
      <c r="HO17" s="125"/>
      <c r="HP17" s="125"/>
      <c r="HQ17" s="125"/>
      <c r="HR17" s="125"/>
      <c r="HS17" s="125"/>
      <c r="HT17" s="125"/>
      <c r="HU17" s="125"/>
      <c r="HV17" s="125"/>
      <c r="HW17" s="125"/>
      <c r="HX17" s="125"/>
      <c r="HY17" s="125"/>
      <c r="HZ17" s="125"/>
      <c r="IA17" s="125"/>
      <c r="IB17" s="125"/>
      <c r="IC17" s="125"/>
      <c r="ID17" s="125"/>
      <c r="IE17" s="125"/>
      <c r="IF17" s="125"/>
      <c r="IG17" s="125"/>
      <c r="IH17" s="125"/>
      <c r="II17" s="125"/>
      <c r="IJ17" s="125"/>
      <c r="IK17" s="125"/>
      <c r="IL17" s="125"/>
      <c r="IM17" s="125"/>
      <c r="IN17" s="125"/>
      <c r="IO17" s="125"/>
      <c r="IP17" s="125"/>
      <c r="IQ17" s="125"/>
      <c r="IR17" s="125"/>
      <c r="IS17" s="125"/>
      <c r="IT17" s="125"/>
      <c r="IU17" s="125"/>
      <c r="IV17" s="125"/>
    </row>
    <row r="18" spans="1:256" ht="14.1" customHeight="1" x14ac:dyDescent="0.2">
      <c r="A18" s="371" t="s">
        <v>1170</v>
      </c>
      <c r="B18" s="158" t="s">
        <v>226</v>
      </c>
      <c r="C18" s="151" t="s">
        <v>1171</v>
      </c>
      <c r="D18" s="159" t="s">
        <v>1172</v>
      </c>
      <c r="E18" s="151" t="s">
        <v>1173</v>
      </c>
      <c r="F18" s="160" t="s">
        <v>13</v>
      </c>
      <c r="G18" s="160"/>
      <c r="H18" s="163">
        <f>'Прайс Громовик'!I16</f>
        <v>198.72</v>
      </c>
      <c r="I18" s="161">
        <f t="shared" si="1"/>
        <v>198.72</v>
      </c>
      <c r="J18" s="376"/>
      <c r="K18" s="377"/>
      <c r="L18" s="377"/>
      <c r="M18" s="377"/>
      <c r="N18" s="377"/>
      <c r="O18" s="377"/>
      <c r="P18" s="377"/>
      <c r="Q18" s="377"/>
      <c r="R18" s="377"/>
      <c r="S18" s="377"/>
      <c r="T18" s="377"/>
      <c r="U18" s="377"/>
      <c r="V18" s="377"/>
      <c r="W18" s="377"/>
      <c r="X18" s="377"/>
      <c r="Y18" s="377"/>
      <c r="Z18" s="377"/>
      <c r="AA18" s="377"/>
      <c r="AB18" s="377"/>
      <c r="AC18" s="377"/>
      <c r="AD18" s="377"/>
      <c r="AE18" s="377"/>
      <c r="AF18" s="377"/>
      <c r="AG18" s="377"/>
      <c r="AH18" s="377"/>
      <c r="AI18" s="377"/>
      <c r="AJ18" s="377"/>
      <c r="AK18" s="377"/>
      <c r="AL18" s="377"/>
      <c r="AM18" s="377"/>
      <c r="AN18" s="377"/>
      <c r="AO18" s="377"/>
      <c r="AP18" s="377"/>
      <c r="AQ18" s="377"/>
      <c r="AR18" s="377"/>
      <c r="AS18" s="377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  <c r="BO18" s="377"/>
      <c r="BP18" s="377"/>
      <c r="BQ18" s="377"/>
      <c r="BR18" s="377"/>
      <c r="BS18" s="377"/>
      <c r="BT18" s="377"/>
      <c r="BU18" s="377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7"/>
      <c r="CN18" s="377"/>
      <c r="CO18" s="377"/>
      <c r="CP18" s="377"/>
      <c r="CQ18" s="377"/>
      <c r="CR18" s="377"/>
      <c r="CS18" s="377"/>
      <c r="CT18" s="377"/>
      <c r="CU18" s="377"/>
      <c r="CV18" s="377"/>
      <c r="CW18" s="377"/>
      <c r="CX18" s="377"/>
      <c r="CY18" s="377"/>
      <c r="CZ18" s="377"/>
      <c r="DA18" s="377"/>
      <c r="DB18" s="377"/>
      <c r="DC18" s="377"/>
      <c r="DD18" s="377"/>
      <c r="DE18" s="377"/>
      <c r="DF18" s="377"/>
      <c r="DG18" s="377"/>
      <c r="DH18" s="377"/>
      <c r="DI18" s="377"/>
      <c r="DJ18" s="377"/>
      <c r="DK18" s="377"/>
      <c r="DL18" s="377"/>
      <c r="DM18" s="377"/>
      <c r="DN18" s="377"/>
      <c r="DO18" s="377"/>
      <c r="DP18" s="377"/>
      <c r="DQ18" s="377"/>
      <c r="DR18" s="377"/>
      <c r="DS18" s="377"/>
      <c r="DT18" s="377"/>
      <c r="DU18" s="377"/>
      <c r="DV18" s="377"/>
      <c r="DW18" s="377"/>
      <c r="DX18" s="377"/>
      <c r="DY18" s="377"/>
      <c r="DZ18" s="377"/>
      <c r="EA18" s="377"/>
      <c r="EB18" s="377"/>
      <c r="EC18" s="377"/>
      <c r="ED18" s="377"/>
      <c r="EE18" s="377"/>
      <c r="EF18" s="377"/>
      <c r="EG18" s="377"/>
      <c r="EH18" s="377"/>
      <c r="EI18" s="377"/>
      <c r="EJ18" s="377"/>
      <c r="EK18" s="377"/>
      <c r="EL18" s="377"/>
      <c r="EM18" s="377"/>
      <c r="EN18" s="377"/>
      <c r="EO18" s="377"/>
      <c r="EP18" s="377"/>
      <c r="EQ18" s="377"/>
      <c r="ER18" s="377"/>
      <c r="ES18" s="377"/>
      <c r="ET18" s="377"/>
      <c r="EU18" s="377"/>
      <c r="EV18" s="377"/>
      <c r="EW18" s="377"/>
      <c r="EX18" s="377"/>
      <c r="EY18" s="377"/>
      <c r="EZ18" s="377"/>
      <c r="FA18" s="377"/>
      <c r="FB18" s="377"/>
      <c r="FC18" s="377"/>
      <c r="FD18" s="377"/>
      <c r="FE18" s="377"/>
      <c r="FF18" s="377"/>
      <c r="FG18" s="377"/>
      <c r="FH18" s="377"/>
      <c r="FI18" s="377"/>
      <c r="FJ18" s="377"/>
      <c r="FK18" s="377"/>
      <c r="FL18" s="377"/>
      <c r="FM18" s="377"/>
      <c r="FN18" s="377"/>
      <c r="FO18" s="377"/>
      <c r="FP18" s="377"/>
      <c r="FQ18" s="377"/>
      <c r="FR18" s="377"/>
      <c r="FS18" s="377"/>
      <c r="FT18" s="377"/>
      <c r="FU18" s="377"/>
      <c r="FV18" s="377"/>
      <c r="FW18" s="377"/>
      <c r="FX18" s="377"/>
      <c r="FY18" s="377"/>
      <c r="FZ18" s="377"/>
      <c r="GA18" s="377"/>
      <c r="GB18" s="377"/>
      <c r="GC18" s="377"/>
      <c r="GD18" s="377"/>
      <c r="GE18" s="377"/>
      <c r="GF18" s="377"/>
      <c r="GG18" s="377"/>
      <c r="GH18" s="377"/>
      <c r="GI18" s="377"/>
      <c r="GJ18" s="377"/>
      <c r="GK18" s="377"/>
      <c r="GL18" s="377"/>
      <c r="GM18" s="377"/>
      <c r="GN18" s="377"/>
      <c r="GO18" s="377"/>
      <c r="GP18" s="377"/>
      <c r="GQ18" s="377"/>
      <c r="GR18" s="377"/>
      <c r="GS18" s="377"/>
      <c r="GT18" s="377"/>
      <c r="GU18" s="377"/>
      <c r="GV18" s="377"/>
      <c r="GW18" s="377"/>
      <c r="GX18" s="377"/>
      <c r="GY18" s="377"/>
      <c r="GZ18" s="377"/>
      <c r="HA18" s="377"/>
      <c r="HB18" s="377"/>
      <c r="HC18" s="377"/>
      <c r="HD18" s="377"/>
      <c r="HE18" s="377"/>
      <c r="HF18" s="377"/>
      <c r="HG18" s="377"/>
      <c r="HH18" s="377"/>
      <c r="HI18" s="377"/>
      <c r="HJ18" s="377"/>
      <c r="HK18" s="377"/>
      <c r="HL18" s="377"/>
      <c r="HM18" s="377"/>
      <c r="HN18" s="377"/>
      <c r="HO18" s="377"/>
      <c r="HP18" s="377"/>
      <c r="HQ18" s="377"/>
      <c r="HR18" s="377"/>
      <c r="HS18" s="377"/>
      <c r="HT18" s="377"/>
      <c r="HU18" s="377"/>
      <c r="HV18" s="377"/>
      <c r="HW18" s="377"/>
      <c r="HX18" s="377"/>
      <c r="HY18" s="377"/>
      <c r="HZ18" s="377"/>
      <c r="IA18" s="377"/>
      <c r="IB18" s="377"/>
      <c r="IC18" s="377"/>
      <c r="ID18" s="377"/>
      <c r="IE18" s="377"/>
      <c r="IF18" s="377"/>
      <c r="IG18" s="377"/>
      <c r="IH18" s="377"/>
      <c r="II18" s="377"/>
      <c r="IJ18" s="377"/>
      <c r="IK18" s="377"/>
      <c r="IL18" s="377"/>
      <c r="IM18" s="377"/>
      <c r="IN18" s="377"/>
      <c r="IO18" s="377"/>
      <c r="IP18" s="377"/>
      <c r="IQ18" s="377"/>
      <c r="IR18" s="377"/>
      <c r="IS18" s="377"/>
      <c r="IT18" s="377"/>
      <c r="IU18" s="377"/>
      <c r="IV18" s="377"/>
    </row>
    <row r="19" spans="1:256" ht="14.1" customHeight="1" x14ac:dyDescent="0.2">
      <c r="A19" s="371" t="s">
        <v>1136</v>
      </c>
      <c r="B19" s="158" t="s">
        <v>229</v>
      </c>
      <c r="C19" s="151" t="s">
        <v>1138</v>
      </c>
      <c r="D19" s="159" t="s">
        <v>1140</v>
      </c>
      <c r="E19" s="151" t="s">
        <v>1142</v>
      </c>
      <c r="F19" s="162" t="s">
        <v>13</v>
      </c>
      <c r="G19" s="80"/>
      <c r="H19" s="160">
        <v>61.4</v>
      </c>
      <c r="I19" s="161">
        <f t="shared" si="1"/>
        <v>61.4</v>
      </c>
      <c r="J19" s="14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25"/>
      <c r="CX19" s="125"/>
      <c r="CY19" s="125"/>
      <c r="CZ19" s="125"/>
      <c r="DA19" s="125"/>
      <c r="DB19" s="125"/>
      <c r="DC19" s="125"/>
      <c r="DD19" s="125"/>
      <c r="DE19" s="125"/>
      <c r="DF19" s="125"/>
      <c r="DG19" s="125"/>
      <c r="DH19" s="125"/>
      <c r="DI19" s="125"/>
      <c r="DJ19" s="125"/>
      <c r="DK19" s="125"/>
      <c r="DL19" s="125"/>
      <c r="DM19" s="125"/>
      <c r="DN19" s="125"/>
      <c r="DO19" s="125"/>
      <c r="DP19" s="125"/>
      <c r="DQ19" s="125"/>
      <c r="DR19" s="125"/>
      <c r="DS19" s="125"/>
      <c r="DT19" s="125"/>
      <c r="DU19" s="125"/>
      <c r="DV19" s="125"/>
      <c r="DW19" s="125"/>
      <c r="DX19" s="125"/>
      <c r="DY19" s="125"/>
      <c r="DZ19" s="125"/>
      <c r="EA19" s="125"/>
      <c r="EB19" s="125"/>
      <c r="EC19" s="125"/>
      <c r="ED19" s="125"/>
      <c r="EE19" s="125"/>
      <c r="EF19" s="125"/>
      <c r="EG19" s="125"/>
      <c r="EH19" s="125"/>
      <c r="EI19" s="125"/>
      <c r="EJ19" s="125"/>
      <c r="EK19" s="125"/>
      <c r="EL19" s="125"/>
      <c r="EM19" s="125"/>
      <c r="EN19" s="125"/>
      <c r="EO19" s="125"/>
      <c r="EP19" s="125"/>
      <c r="EQ19" s="125"/>
      <c r="ER19" s="125"/>
      <c r="ES19" s="125"/>
      <c r="ET19" s="125"/>
      <c r="EU19" s="125"/>
      <c r="EV19" s="125"/>
      <c r="EW19" s="125"/>
      <c r="EX19" s="125"/>
      <c r="EY19" s="125"/>
      <c r="EZ19" s="125"/>
      <c r="FA19" s="125"/>
      <c r="FB19" s="125"/>
      <c r="FC19" s="125"/>
      <c r="FD19" s="125"/>
      <c r="FE19" s="125"/>
      <c r="FF19" s="125"/>
      <c r="FG19" s="125"/>
      <c r="FH19" s="125"/>
      <c r="FI19" s="125"/>
      <c r="FJ19" s="125"/>
      <c r="FK19" s="125"/>
      <c r="FL19" s="125"/>
      <c r="FM19" s="125"/>
      <c r="FN19" s="125"/>
      <c r="FO19" s="125"/>
      <c r="FP19" s="125"/>
      <c r="FQ19" s="125"/>
      <c r="FR19" s="125"/>
      <c r="FS19" s="125"/>
      <c r="FT19" s="125"/>
      <c r="FU19" s="125"/>
      <c r="FV19" s="125"/>
      <c r="FW19" s="125"/>
      <c r="FX19" s="125"/>
      <c r="FY19" s="125"/>
      <c r="FZ19" s="125"/>
      <c r="GA19" s="125"/>
      <c r="GB19" s="125"/>
      <c r="GC19" s="125"/>
      <c r="GD19" s="125"/>
      <c r="GE19" s="125"/>
      <c r="GF19" s="125"/>
      <c r="GG19" s="125"/>
      <c r="GH19" s="125"/>
      <c r="GI19" s="125"/>
      <c r="GJ19" s="125"/>
      <c r="GK19" s="125"/>
      <c r="GL19" s="125"/>
      <c r="GM19" s="125"/>
      <c r="GN19" s="125"/>
      <c r="GO19" s="125"/>
      <c r="GP19" s="125"/>
      <c r="GQ19" s="125"/>
      <c r="GR19" s="125"/>
      <c r="GS19" s="125"/>
      <c r="GT19" s="125"/>
      <c r="GU19" s="125"/>
      <c r="GV19" s="125"/>
      <c r="GW19" s="125"/>
      <c r="GX19" s="125"/>
      <c r="GY19" s="125"/>
      <c r="GZ19" s="125"/>
      <c r="HA19" s="125"/>
      <c r="HB19" s="125"/>
      <c r="HC19" s="125"/>
      <c r="HD19" s="125"/>
      <c r="HE19" s="125"/>
      <c r="HF19" s="125"/>
      <c r="HG19" s="125"/>
      <c r="HH19" s="125"/>
      <c r="HI19" s="125"/>
      <c r="HJ19" s="125"/>
      <c r="HK19" s="125"/>
      <c r="HL19" s="125"/>
      <c r="HM19" s="125"/>
      <c r="HN19" s="125"/>
      <c r="HO19" s="125"/>
      <c r="HP19" s="125"/>
      <c r="HQ19" s="125"/>
      <c r="HR19" s="125"/>
      <c r="HS19" s="125"/>
      <c r="HT19" s="125"/>
      <c r="HU19" s="125"/>
      <c r="HV19" s="125"/>
      <c r="HW19" s="125"/>
      <c r="HX19" s="125"/>
      <c r="HY19" s="125"/>
      <c r="HZ19" s="125"/>
      <c r="IA19" s="125"/>
      <c r="IB19" s="125"/>
      <c r="IC19" s="125"/>
      <c r="ID19" s="125"/>
      <c r="IE19" s="125"/>
      <c r="IF19" s="125"/>
      <c r="IG19" s="125"/>
      <c r="IH19" s="125"/>
      <c r="II19" s="125"/>
      <c r="IJ19" s="125"/>
      <c r="IK19" s="125"/>
      <c r="IL19" s="125"/>
      <c r="IM19" s="125"/>
      <c r="IN19" s="125"/>
      <c r="IO19" s="125"/>
      <c r="IP19" s="125"/>
      <c r="IQ19" s="125"/>
      <c r="IR19" s="125"/>
      <c r="IS19" s="125"/>
      <c r="IT19" s="125"/>
      <c r="IU19" s="125"/>
      <c r="IV19" s="125"/>
    </row>
    <row r="20" spans="1:256" ht="14.1" customHeight="1" x14ac:dyDescent="0.2">
      <c r="A20" s="371" t="s">
        <v>1187</v>
      </c>
      <c r="B20" s="158" t="s">
        <v>229</v>
      </c>
      <c r="C20" s="151" t="s">
        <v>1692</v>
      </c>
      <c r="D20" s="159" t="s">
        <v>1141</v>
      </c>
      <c r="E20" s="151" t="s">
        <v>1142</v>
      </c>
      <c r="F20" s="162" t="s">
        <v>13</v>
      </c>
      <c r="G20" s="80"/>
      <c r="H20" s="160">
        <v>41.7</v>
      </c>
      <c r="I20" s="161">
        <f t="shared" si="1"/>
        <v>41.7</v>
      </c>
      <c r="J20" s="14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  <c r="II20" s="125"/>
      <c r="IJ20" s="125"/>
      <c r="IK20" s="125"/>
      <c r="IL20" s="125"/>
      <c r="IM20" s="125"/>
      <c r="IN20" s="125"/>
      <c r="IO20" s="125"/>
      <c r="IP20" s="125"/>
      <c r="IQ20" s="125"/>
      <c r="IR20" s="125"/>
      <c r="IS20" s="125"/>
      <c r="IT20" s="125"/>
      <c r="IU20" s="125"/>
      <c r="IV20" s="125"/>
    </row>
    <row r="21" spans="1:256" ht="14.1" customHeight="1" x14ac:dyDescent="0.2">
      <c r="A21" s="371" t="s">
        <v>1174</v>
      </c>
      <c r="B21" s="158" t="s">
        <v>226</v>
      </c>
      <c r="C21" s="151" t="s">
        <v>1693</v>
      </c>
      <c r="D21" s="159" t="s">
        <v>1175</v>
      </c>
      <c r="E21" s="151" t="s">
        <v>1173</v>
      </c>
      <c r="F21" s="162" t="s">
        <v>13</v>
      </c>
      <c r="G21" s="160"/>
      <c r="H21" s="163">
        <f>'Прайс Громовик'!I19</f>
        <v>183.03</v>
      </c>
      <c r="I21" s="161">
        <f t="shared" si="1"/>
        <v>183.03</v>
      </c>
      <c r="J21" s="122"/>
    </row>
    <row r="22" spans="1:256" ht="14.1" customHeight="1" x14ac:dyDescent="0.2">
      <c r="A22" s="383" t="s">
        <v>1188</v>
      </c>
      <c r="B22" s="384" t="s">
        <v>229</v>
      </c>
      <c r="C22" s="380" t="s">
        <v>1694</v>
      </c>
      <c r="D22" s="381" t="s">
        <v>1185</v>
      </c>
      <c r="E22" s="380" t="s">
        <v>1142</v>
      </c>
      <c r="F22" s="259" t="s">
        <v>13</v>
      </c>
      <c r="G22" s="259" t="s">
        <v>13</v>
      </c>
      <c r="H22" s="358">
        <v>52.13</v>
      </c>
      <c r="I22" s="161">
        <f>ROUND(H22*(100-$I$2)/100, 2)</f>
        <v>52.13</v>
      </c>
      <c r="J22" s="122"/>
    </row>
    <row r="23" spans="1:256" ht="14.1" customHeight="1" x14ac:dyDescent="0.2">
      <c r="A23" s="383" t="s">
        <v>1826</v>
      </c>
      <c r="B23" s="471" t="s">
        <v>225</v>
      </c>
      <c r="C23" s="380" t="s">
        <v>1827</v>
      </c>
      <c r="D23" s="445" t="s">
        <v>1828</v>
      </c>
      <c r="E23" s="938"/>
      <c r="F23" s="259" t="s">
        <v>13</v>
      </c>
      <c r="G23" s="939"/>
      <c r="H23" s="514">
        <f>'Прайс Громовик'!I21</f>
        <v>30.03</v>
      </c>
      <c r="I23" s="161">
        <f>ROUND(H23*(100-$I$2)/100, 2)</f>
        <v>30.03</v>
      </c>
      <c r="J23" s="940"/>
      <c r="K23" s="941"/>
      <c r="L23" s="941"/>
      <c r="M23" s="941"/>
      <c r="N23" s="941"/>
      <c r="O23" s="941"/>
      <c r="P23" s="941"/>
      <c r="Q23" s="941"/>
      <c r="R23" s="941"/>
      <c r="S23" s="941"/>
      <c r="T23" s="941"/>
      <c r="U23" s="941"/>
      <c r="V23" s="941"/>
      <c r="W23" s="941"/>
      <c r="X23" s="941"/>
      <c r="Y23" s="941"/>
      <c r="Z23" s="941"/>
      <c r="AA23" s="941"/>
      <c r="AB23" s="941"/>
      <c r="AC23" s="941"/>
      <c r="AD23" s="941"/>
      <c r="AE23" s="941"/>
      <c r="AF23" s="941"/>
      <c r="AG23" s="941"/>
      <c r="AH23" s="941"/>
      <c r="AI23" s="941"/>
      <c r="AJ23" s="941"/>
      <c r="AK23" s="941"/>
      <c r="AL23" s="941"/>
      <c r="AM23" s="941"/>
      <c r="AN23" s="941"/>
      <c r="AO23" s="941"/>
      <c r="AP23" s="941"/>
      <c r="AQ23" s="941"/>
      <c r="AR23" s="941"/>
      <c r="AS23" s="941"/>
      <c r="AT23" s="941"/>
      <c r="AU23" s="941"/>
      <c r="AV23" s="941"/>
      <c r="AW23" s="941"/>
      <c r="AX23" s="941"/>
      <c r="AY23" s="941"/>
      <c r="AZ23" s="941"/>
      <c r="BA23" s="941"/>
      <c r="BB23" s="941"/>
      <c r="BC23" s="941"/>
      <c r="BD23" s="941"/>
      <c r="BE23" s="941"/>
      <c r="BF23" s="941"/>
      <c r="BG23" s="941"/>
      <c r="BH23" s="941"/>
      <c r="BI23" s="941"/>
      <c r="BJ23" s="941"/>
      <c r="BK23" s="941"/>
      <c r="BL23" s="941"/>
      <c r="BM23" s="941"/>
      <c r="BN23" s="941"/>
      <c r="BO23" s="941"/>
      <c r="BP23" s="941"/>
      <c r="BQ23" s="941"/>
      <c r="BR23" s="941"/>
      <c r="BS23" s="941"/>
      <c r="BT23" s="941"/>
      <c r="BU23" s="941"/>
      <c r="BV23" s="941"/>
      <c r="BW23" s="941"/>
      <c r="BX23" s="941"/>
      <c r="BY23" s="941"/>
      <c r="BZ23" s="941"/>
      <c r="CA23" s="941"/>
      <c r="CB23" s="941"/>
      <c r="CC23" s="941"/>
      <c r="CD23" s="941"/>
      <c r="CE23" s="941"/>
      <c r="CF23" s="941"/>
      <c r="CG23" s="941"/>
      <c r="CH23" s="941"/>
      <c r="CI23" s="941"/>
      <c r="CJ23" s="941"/>
      <c r="CK23" s="941"/>
      <c r="CL23" s="941"/>
      <c r="CM23" s="941"/>
      <c r="CN23" s="941"/>
      <c r="CO23" s="941"/>
      <c r="CP23" s="941"/>
      <c r="CQ23" s="941"/>
      <c r="CR23" s="941"/>
      <c r="CS23" s="941"/>
      <c r="CT23" s="941"/>
      <c r="CU23" s="941"/>
      <c r="CV23" s="941"/>
      <c r="CW23" s="941"/>
      <c r="CX23" s="941"/>
      <c r="CY23" s="941"/>
      <c r="CZ23" s="941"/>
      <c r="DA23" s="941"/>
      <c r="DB23" s="941"/>
      <c r="DC23" s="941"/>
      <c r="DD23" s="941"/>
      <c r="DE23" s="941"/>
      <c r="DF23" s="941"/>
      <c r="DG23" s="941"/>
      <c r="DH23" s="941"/>
      <c r="DI23" s="941"/>
      <c r="DJ23" s="941"/>
      <c r="DK23" s="941"/>
      <c r="DL23" s="941"/>
      <c r="DM23" s="941"/>
      <c r="DN23" s="941"/>
      <c r="DO23" s="941"/>
      <c r="DP23" s="941"/>
      <c r="DQ23" s="941"/>
      <c r="DR23" s="941"/>
      <c r="DS23" s="941"/>
      <c r="DT23" s="941"/>
      <c r="DU23" s="941"/>
      <c r="DV23" s="941"/>
      <c r="DW23" s="941"/>
      <c r="DX23" s="941"/>
      <c r="DY23" s="941"/>
      <c r="DZ23" s="941"/>
      <c r="EA23" s="941"/>
      <c r="EB23" s="941"/>
      <c r="EC23" s="941"/>
      <c r="ED23" s="941"/>
      <c r="EE23" s="941"/>
      <c r="EF23" s="941"/>
      <c r="EG23" s="941"/>
      <c r="EH23" s="941"/>
      <c r="EI23" s="941"/>
      <c r="EJ23" s="941"/>
      <c r="EK23" s="941"/>
      <c r="EL23" s="941"/>
      <c r="EM23" s="941"/>
      <c r="EN23" s="941"/>
      <c r="EO23" s="941"/>
      <c r="EP23" s="941"/>
      <c r="EQ23" s="941"/>
      <c r="ER23" s="941"/>
      <c r="ES23" s="941"/>
      <c r="ET23" s="941"/>
      <c r="EU23" s="941"/>
      <c r="EV23" s="941"/>
      <c r="EW23" s="941"/>
      <c r="EX23" s="941"/>
      <c r="EY23" s="941"/>
      <c r="EZ23" s="941"/>
      <c r="FA23" s="941"/>
      <c r="FB23" s="941"/>
      <c r="FC23" s="941"/>
      <c r="FD23" s="941"/>
      <c r="FE23" s="941"/>
      <c r="FF23" s="941"/>
      <c r="FG23" s="941"/>
      <c r="FH23" s="941"/>
      <c r="FI23" s="941"/>
      <c r="FJ23" s="941"/>
      <c r="FK23" s="941"/>
      <c r="FL23" s="941"/>
      <c r="FM23" s="941"/>
      <c r="FN23" s="941"/>
      <c r="FO23" s="941"/>
      <c r="FP23" s="941"/>
      <c r="FQ23" s="941"/>
      <c r="FR23" s="941"/>
      <c r="FS23" s="941"/>
      <c r="FT23" s="941"/>
      <c r="FU23" s="941"/>
      <c r="FV23" s="941"/>
      <c r="FW23" s="941"/>
      <c r="FX23" s="941"/>
      <c r="FY23" s="941"/>
      <c r="FZ23" s="941"/>
      <c r="GA23" s="941"/>
      <c r="GB23" s="941"/>
      <c r="GC23" s="941"/>
      <c r="GD23" s="941"/>
      <c r="GE23" s="941"/>
      <c r="GF23" s="941"/>
      <c r="GG23" s="941"/>
      <c r="GH23" s="941"/>
      <c r="GI23" s="941"/>
      <c r="GJ23" s="941"/>
      <c r="GK23" s="941"/>
      <c r="GL23" s="941"/>
      <c r="GM23" s="941"/>
      <c r="GN23" s="941"/>
      <c r="GO23" s="941"/>
      <c r="GP23" s="941"/>
      <c r="GQ23" s="941"/>
      <c r="GR23" s="941"/>
      <c r="GS23" s="941"/>
      <c r="GT23" s="941"/>
      <c r="GU23" s="941"/>
      <c r="GV23" s="941"/>
      <c r="GW23" s="941"/>
      <c r="GX23" s="941"/>
      <c r="GY23" s="941"/>
      <c r="GZ23" s="941"/>
      <c r="HA23" s="941"/>
      <c r="HB23" s="941"/>
      <c r="HC23" s="941"/>
      <c r="HD23" s="941"/>
      <c r="HE23" s="941"/>
      <c r="HF23" s="941"/>
      <c r="HG23" s="941"/>
      <c r="HH23" s="941"/>
      <c r="HI23" s="941"/>
      <c r="HJ23" s="941"/>
      <c r="HK23" s="941"/>
      <c r="HL23" s="941"/>
      <c r="HM23" s="941"/>
      <c r="HN23" s="941"/>
      <c r="HO23" s="941"/>
      <c r="HP23" s="941"/>
      <c r="HQ23" s="941"/>
      <c r="HR23" s="941"/>
      <c r="HS23" s="941"/>
      <c r="HT23" s="941"/>
      <c r="HU23" s="941"/>
      <c r="HV23" s="941"/>
      <c r="HW23" s="941"/>
      <c r="HX23" s="941"/>
      <c r="HY23" s="941"/>
      <c r="HZ23" s="941"/>
      <c r="IA23" s="941"/>
      <c r="IB23" s="941"/>
      <c r="IC23" s="941"/>
      <c r="ID23" s="941"/>
      <c r="IE23" s="941"/>
      <c r="IF23" s="941"/>
      <c r="IG23" s="941"/>
      <c r="IH23" s="941"/>
      <c r="II23" s="941"/>
      <c r="IJ23" s="941"/>
      <c r="IK23" s="941"/>
      <c r="IL23" s="941"/>
      <c r="IM23" s="941"/>
      <c r="IN23" s="941"/>
      <c r="IO23" s="941"/>
      <c r="IP23" s="941"/>
      <c r="IQ23" s="941"/>
      <c r="IR23" s="941"/>
      <c r="IS23" s="941"/>
      <c r="IT23" s="941"/>
      <c r="IU23" s="941"/>
      <c r="IV23" s="941"/>
    </row>
    <row r="24" spans="1:256" ht="14.1" customHeight="1" x14ac:dyDescent="0.2">
      <c r="A24" s="379" t="s">
        <v>1214</v>
      </c>
      <c r="B24" s="384" t="s">
        <v>229</v>
      </c>
      <c r="C24" s="380" t="s">
        <v>1216</v>
      </c>
      <c r="D24" s="159" t="s">
        <v>1218</v>
      </c>
      <c r="E24" s="151" t="s">
        <v>1220</v>
      </c>
      <c r="F24" s="259" t="s">
        <v>13</v>
      </c>
      <c r="G24" s="5"/>
      <c r="H24" s="358">
        <f>'Прайс Громовик'!I22</f>
        <v>14.49</v>
      </c>
      <c r="I24" s="161">
        <f t="shared" ref="I24:I27" si="2">ROUND(H24*(100-$I$2)/100, 2)</f>
        <v>14.49</v>
      </c>
      <c r="J24" s="122"/>
    </row>
    <row r="25" spans="1:256" ht="14.1" customHeight="1" x14ac:dyDescent="0.2">
      <c r="A25" s="383" t="s">
        <v>1215</v>
      </c>
      <c r="B25" s="384" t="s">
        <v>229</v>
      </c>
      <c r="C25" s="380" t="s">
        <v>1217</v>
      </c>
      <c r="D25" s="159" t="s">
        <v>1219</v>
      </c>
      <c r="E25" s="151" t="s">
        <v>1221</v>
      </c>
      <c r="F25" s="259" t="s">
        <v>13</v>
      </c>
      <c r="G25" s="5"/>
      <c r="H25" s="358">
        <f>'Прайс Громовик'!I23</f>
        <v>15.18</v>
      </c>
      <c r="I25" s="161">
        <f t="shared" si="2"/>
        <v>15.18</v>
      </c>
      <c r="J25" s="122"/>
    </row>
    <row r="26" spans="1:256" ht="14.1" customHeight="1" x14ac:dyDescent="0.2">
      <c r="A26" s="383" t="s">
        <v>1232</v>
      </c>
      <c r="B26" s="384" t="s">
        <v>229</v>
      </c>
      <c r="C26" s="380" t="s">
        <v>1237</v>
      </c>
      <c r="D26" s="159" t="s">
        <v>1234</v>
      </c>
      <c r="E26" s="399"/>
      <c r="F26" s="259" t="s">
        <v>13</v>
      </c>
      <c r="G26" s="400"/>
      <c r="H26" s="358">
        <f>'Прайс Громовик'!I24</f>
        <v>103.59</v>
      </c>
      <c r="I26" s="161">
        <f t="shared" si="2"/>
        <v>103.59</v>
      </c>
      <c r="J26" s="414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  <c r="AD26" s="402"/>
      <c r="AE26" s="402"/>
      <c r="AF26" s="402"/>
      <c r="AG26" s="402"/>
      <c r="AH26" s="402"/>
      <c r="AI26" s="402"/>
      <c r="AJ26" s="402"/>
      <c r="AK26" s="402"/>
      <c r="AL26" s="402"/>
      <c r="AM26" s="402"/>
      <c r="AN26" s="402"/>
      <c r="AO26" s="402"/>
      <c r="AP26" s="402"/>
      <c r="AQ26" s="402"/>
      <c r="AR26" s="402"/>
      <c r="AS26" s="402"/>
      <c r="AT26" s="402"/>
      <c r="AU26" s="402"/>
      <c r="AV26" s="402"/>
      <c r="AW26" s="402"/>
      <c r="AX26" s="402"/>
      <c r="AY26" s="402"/>
      <c r="AZ26" s="402"/>
      <c r="BA26" s="402"/>
      <c r="BB26" s="402"/>
      <c r="BC26" s="402"/>
      <c r="BD26" s="402"/>
      <c r="BE26" s="402"/>
      <c r="BF26" s="402"/>
      <c r="BG26" s="402"/>
      <c r="BH26" s="402"/>
      <c r="BI26" s="402"/>
      <c r="BJ26" s="402"/>
      <c r="BK26" s="402"/>
      <c r="BL26" s="402"/>
      <c r="BM26" s="402"/>
      <c r="BN26" s="402"/>
      <c r="BO26" s="402"/>
      <c r="BP26" s="402"/>
      <c r="BQ26" s="402"/>
      <c r="BR26" s="402"/>
      <c r="BS26" s="402"/>
      <c r="BT26" s="402"/>
      <c r="BU26" s="402"/>
      <c r="BV26" s="402"/>
      <c r="BW26" s="402"/>
      <c r="BX26" s="402"/>
      <c r="BY26" s="402"/>
      <c r="BZ26" s="402"/>
      <c r="CA26" s="402"/>
      <c r="CB26" s="402"/>
      <c r="CC26" s="402"/>
      <c r="CD26" s="402"/>
      <c r="CE26" s="402"/>
      <c r="CF26" s="402"/>
      <c r="CG26" s="402"/>
      <c r="CH26" s="402"/>
      <c r="CI26" s="402"/>
      <c r="CJ26" s="402"/>
      <c r="CK26" s="402"/>
      <c r="CL26" s="402"/>
      <c r="CM26" s="402"/>
      <c r="CN26" s="402"/>
      <c r="CO26" s="402"/>
      <c r="CP26" s="402"/>
      <c r="CQ26" s="402"/>
      <c r="CR26" s="402"/>
      <c r="CS26" s="402"/>
      <c r="CT26" s="402"/>
      <c r="CU26" s="402"/>
      <c r="CV26" s="402"/>
      <c r="CW26" s="402"/>
      <c r="CX26" s="402"/>
      <c r="CY26" s="402"/>
      <c r="CZ26" s="402"/>
      <c r="DA26" s="402"/>
      <c r="DB26" s="402"/>
      <c r="DC26" s="402"/>
      <c r="DD26" s="402"/>
      <c r="DE26" s="402"/>
      <c r="DF26" s="402"/>
      <c r="DG26" s="402"/>
      <c r="DH26" s="402"/>
      <c r="DI26" s="402"/>
      <c r="DJ26" s="402"/>
      <c r="DK26" s="402"/>
      <c r="DL26" s="402"/>
      <c r="DM26" s="402"/>
      <c r="DN26" s="402"/>
      <c r="DO26" s="402"/>
      <c r="DP26" s="402"/>
      <c r="DQ26" s="402"/>
      <c r="DR26" s="402"/>
      <c r="DS26" s="402"/>
      <c r="DT26" s="402"/>
      <c r="DU26" s="402"/>
      <c r="DV26" s="402"/>
      <c r="DW26" s="402"/>
      <c r="DX26" s="402"/>
      <c r="DY26" s="402"/>
      <c r="DZ26" s="402"/>
      <c r="EA26" s="402"/>
      <c r="EB26" s="402"/>
      <c r="EC26" s="402"/>
      <c r="ED26" s="402"/>
      <c r="EE26" s="402"/>
      <c r="EF26" s="402"/>
      <c r="EG26" s="402"/>
      <c r="EH26" s="402"/>
      <c r="EI26" s="402"/>
      <c r="EJ26" s="402"/>
      <c r="EK26" s="402"/>
      <c r="EL26" s="402"/>
      <c r="EM26" s="402"/>
      <c r="EN26" s="402"/>
      <c r="EO26" s="402"/>
      <c r="EP26" s="402"/>
      <c r="EQ26" s="402"/>
      <c r="ER26" s="402"/>
      <c r="ES26" s="402"/>
      <c r="ET26" s="402"/>
      <c r="EU26" s="402"/>
      <c r="EV26" s="402"/>
      <c r="EW26" s="402"/>
      <c r="EX26" s="402"/>
      <c r="EY26" s="402"/>
      <c r="EZ26" s="402"/>
      <c r="FA26" s="402"/>
      <c r="FB26" s="402"/>
      <c r="FC26" s="402"/>
      <c r="FD26" s="402"/>
      <c r="FE26" s="402"/>
      <c r="FF26" s="402"/>
      <c r="FG26" s="402"/>
      <c r="FH26" s="402"/>
      <c r="FI26" s="402"/>
      <c r="FJ26" s="402"/>
      <c r="FK26" s="402"/>
      <c r="FL26" s="402"/>
      <c r="FM26" s="402"/>
      <c r="FN26" s="402"/>
      <c r="FO26" s="402"/>
      <c r="FP26" s="402"/>
      <c r="FQ26" s="402"/>
      <c r="FR26" s="402"/>
      <c r="FS26" s="402"/>
      <c r="FT26" s="402"/>
      <c r="FU26" s="402"/>
      <c r="FV26" s="402"/>
      <c r="FW26" s="402"/>
      <c r="FX26" s="402"/>
      <c r="FY26" s="402"/>
      <c r="FZ26" s="402"/>
      <c r="GA26" s="402"/>
      <c r="GB26" s="402"/>
      <c r="GC26" s="402"/>
      <c r="GD26" s="402"/>
      <c r="GE26" s="402"/>
      <c r="GF26" s="402"/>
      <c r="GG26" s="402"/>
      <c r="GH26" s="402"/>
      <c r="GI26" s="402"/>
      <c r="GJ26" s="402"/>
      <c r="GK26" s="402"/>
      <c r="GL26" s="402"/>
      <c r="GM26" s="402"/>
      <c r="GN26" s="402"/>
      <c r="GO26" s="402"/>
      <c r="GP26" s="402"/>
      <c r="GQ26" s="402"/>
      <c r="GR26" s="402"/>
      <c r="GS26" s="402"/>
      <c r="GT26" s="402"/>
      <c r="GU26" s="402"/>
      <c r="GV26" s="402"/>
      <c r="GW26" s="402"/>
      <c r="GX26" s="402"/>
      <c r="GY26" s="402"/>
      <c r="GZ26" s="402"/>
      <c r="HA26" s="402"/>
      <c r="HB26" s="402"/>
      <c r="HC26" s="402"/>
      <c r="HD26" s="402"/>
      <c r="HE26" s="402"/>
      <c r="HF26" s="402"/>
      <c r="HG26" s="402"/>
      <c r="HH26" s="402"/>
      <c r="HI26" s="402"/>
      <c r="HJ26" s="402"/>
      <c r="HK26" s="402"/>
      <c r="HL26" s="402"/>
      <c r="HM26" s="402"/>
      <c r="HN26" s="402"/>
      <c r="HO26" s="402"/>
      <c r="HP26" s="402"/>
      <c r="HQ26" s="402"/>
      <c r="HR26" s="402"/>
      <c r="HS26" s="402"/>
      <c r="HT26" s="402"/>
      <c r="HU26" s="402"/>
      <c r="HV26" s="402"/>
      <c r="HW26" s="402"/>
      <c r="HX26" s="402"/>
      <c r="HY26" s="402"/>
      <c r="HZ26" s="402"/>
      <c r="IA26" s="402"/>
      <c r="IB26" s="402"/>
      <c r="IC26" s="402"/>
      <c r="ID26" s="402"/>
      <c r="IE26" s="402"/>
      <c r="IF26" s="402"/>
      <c r="IG26" s="402"/>
      <c r="IH26" s="402"/>
      <c r="II26" s="402"/>
      <c r="IJ26" s="402"/>
      <c r="IK26" s="402"/>
      <c r="IL26" s="402"/>
      <c r="IM26" s="402"/>
      <c r="IN26" s="402"/>
      <c r="IO26" s="402"/>
      <c r="IP26" s="402"/>
      <c r="IQ26" s="402"/>
      <c r="IR26" s="402"/>
      <c r="IS26" s="402"/>
      <c r="IT26" s="402"/>
      <c r="IU26" s="402"/>
      <c r="IV26" s="402"/>
    </row>
    <row r="27" spans="1:256" ht="14.1" customHeight="1" x14ac:dyDescent="0.2">
      <c r="A27" s="383" t="s">
        <v>1233</v>
      </c>
      <c r="B27" s="384" t="s">
        <v>229</v>
      </c>
      <c r="C27" s="380" t="s">
        <v>1236</v>
      </c>
      <c r="D27" s="159" t="s">
        <v>1235</v>
      </c>
      <c r="E27" s="399"/>
      <c r="F27" s="259" t="s">
        <v>13</v>
      </c>
      <c r="G27" s="400"/>
      <c r="H27" s="358">
        <f>'Прайс Громовик'!I25</f>
        <v>106.65</v>
      </c>
      <c r="I27" s="161">
        <f t="shared" si="2"/>
        <v>106.65</v>
      </c>
      <c r="J27" s="414"/>
      <c r="K27" s="402"/>
      <c r="L27" s="402"/>
      <c r="M27" s="402"/>
      <c r="N27" s="402"/>
      <c r="O27" s="402"/>
      <c r="P27" s="402"/>
      <c r="Q27" s="402"/>
      <c r="R27" s="402"/>
      <c r="S27" s="402"/>
      <c r="T27" s="402"/>
      <c r="U27" s="402"/>
      <c r="V27" s="402"/>
      <c r="W27" s="402"/>
      <c r="X27" s="402"/>
      <c r="Y27" s="402"/>
      <c r="Z27" s="402"/>
      <c r="AA27" s="402"/>
      <c r="AB27" s="402"/>
      <c r="AC27" s="402"/>
      <c r="AD27" s="402"/>
      <c r="AE27" s="402"/>
      <c r="AF27" s="402"/>
      <c r="AG27" s="402"/>
      <c r="AH27" s="402"/>
      <c r="AI27" s="402"/>
      <c r="AJ27" s="402"/>
      <c r="AK27" s="402"/>
      <c r="AL27" s="402"/>
      <c r="AM27" s="402"/>
      <c r="AN27" s="402"/>
      <c r="AO27" s="402"/>
      <c r="AP27" s="402"/>
      <c r="AQ27" s="402"/>
      <c r="AR27" s="402"/>
      <c r="AS27" s="402"/>
      <c r="AT27" s="402"/>
      <c r="AU27" s="402"/>
      <c r="AV27" s="402"/>
      <c r="AW27" s="402"/>
      <c r="AX27" s="402"/>
      <c r="AY27" s="402"/>
      <c r="AZ27" s="402"/>
      <c r="BA27" s="402"/>
      <c r="BB27" s="402"/>
      <c r="BC27" s="402"/>
      <c r="BD27" s="402"/>
      <c r="BE27" s="402"/>
      <c r="BF27" s="402"/>
      <c r="BG27" s="402"/>
      <c r="BH27" s="402"/>
      <c r="BI27" s="402"/>
      <c r="BJ27" s="402"/>
      <c r="BK27" s="402"/>
      <c r="BL27" s="402"/>
      <c r="BM27" s="402"/>
      <c r="BN27" s="402"/>
      <c r="BO27" s="402"/>
      <c r="BP27" s="402"/>
      <c r="BQ27" s="402"/>
      <c r="BR27" s="402"/>
      <c r="BS27" s="402"/>
      <c r="BT27" s="402"/>
      <c r="BU27" s="402"/>
      <c r="BV27" s="402"/>
      <c r="BW27" s="402"/>
      <c r="BX27" s="402"/>
      <c r="BY27" s="402"/>
      <c r="BZ27" s="402"/>
      <c r="CA27" s="402"/>
      <c r="CB27" s="402"/>
      <c r="CC27" s="402"/>
      <c r="CD27" s="402"/>
      <c r="CE27" s="402"/>
      <c r="CF27" s="402"/>
      <c r="CG27" s="402"/>
      <c r="CH27" s="402"/>
      <c r="CI27" s="402"/>
      <c r="CJ27" s="402"/>
      <c r="CK27" s="402"/>
      <c r="CL27" s="402"/>
      <c r="CM27" s="402"/>
      <c r="CN27" s="402"/>
      <c r="CO27" s="402"/>
      <c r="CP27" s="402"/>
      <c r="CQ27" s="402"/>
      <c r="CR27" s="402"/>
      <c r="CS27" s="402"/>
      <c r="CT27" s="402"/>
      <c r="CU27" s="402"/>
      <c r="CV27" s="402"/>
      <c r="CW27" s="402"/>
      <c r="CX27" s="402"/>
      <c r="CY27" s="402"/>
      <c r="CZ27" s="402"/>
      <c r="DA27" s="402"/>
      <c r="DB27" s="402"/>
      <c r="DC27" s="402"/>
      <c r="DD27" s="402"/>
      <c r="DE27" s="402"/>
      <c r="DF27" s="402"/>
      <c r="DG27" s="402"/>
      <c r="DH27" s="402"/>
      <c r="DI27" s="402"/>
      <c r="DJ27" s="402"/>
      <c r="DK27" s="402"/>
      <c r="DL27" s="402"/>
      <c r="DM27" s="402"/>
      <c r="DN27" s="402"/>
      <c r="DO27" s="402"/>
      <c r="DP27" s="402"/>
      <c r="DQ27" s="402"/>
      <c r="DR27" s="402"/>
      <c r="DS27" s="402"/>
      <c r="DT27" s="402"/>
      <c r="DU27" s="402"/>
      <c r="DV27" s="402"/>
      <c r="DW27" s="402"/>
      <c r="DX27" s="402"/>
      <c r="DY27" s="402"/>
      <c r="DZ27" s="402"/>
      <c r="EA27" s="402"/>
      <c r="EB27" s="402"/>
      <c r="EC27" s="402"/>
      <c r="ED27" s="402"/>
      <c r="EE27" s="402"/>
      <c r="EF27" s="402"/>
      <c r="EG27" s="402"/>
      <c r="EH27" s="402"/>
      <c r="EI27" s="402"/>
      <c r="EJ27" s="402"/>
      <c r="EK27" s="402"/>
      <c r="EL27" s="402"/>
      <c r="EM27" s="402"/>
      <c r="EN27" s="402"/>
      <c r="EO27" s="402"/>
      <c r="EP27" s="402"/>
      <c r="EQ27" s="402"/>
      <c r="ER27" s="402"/>
      <c r="ES27" s="402"/>
      <c r="ET27" s="402"/>
      <c r="EU27" s="402"/>
      <c r="EV27" s="402"/>
      <c r="EW27" s="402"/>
      <c r="EX27" s="402"/>
      <c r="EY27" s="402"/>
      <c r="EZ27" s="402"/>
      <c r="FA27" s="402"/>
      <c r="FB27" s="402"/>
      <c r="FC27" s="402"/>
      <c r="FD27" s="402"/>
      <c r="FE27" s="402"/>
      <c r="FF27" s="402"/>
      <c r="FG27" s="402"/>
      <c r="FH27" s="402"/>
      <c r="FI27" s="402"/>
      <c r="FJ27" s="402"/>
      <c r="FK27" s="402"/>
      <c r="FL27" s="402"/>
      <c r="FM27" s="402"/>
      <c r="FN27" s="402"/>
      <c r="FO27" s="402"/>
      <c r="FP27" s="402"/>
      <c r="FQ27" s="402"/>
      <c r="FR27" s="402"/>
      <c r="FS27" s="402"/>
      <c r="FT27" s="402"/>
      <c r="FU27" s="402"/>
      <c r="FV27" s="402"/>
      <c r="FW27" s="402"/>
      <c r="FX27" s="402"/>
      <c r="FY27" s="402"/>
      <c r="FZ27" s="402"/>
      <c r="GA27" s="402"/>
      <c r="GB27" s="402"/>
      <c r="GC27" s="402"/>
      <c r="GD27" s="402"/>
      <c r="GE27" s="402"/>
      <c r="GF27" s="402"/>
      <c r="GG27" s="402"/>
      <c r="GH27" s="402"/>
      <c r="GI27" s="402"/>
      <c r="GJ27" s="402"/>
      <c r="GK27" s="402"/>
      <c r="GL27" s="402"/>
      <c r="GM27" s="402"/>
      <c r="GN27" s="402"/>
      <c r="GO27" s="402"/>
      <c r="GP27" s="402"/>
      <c r="GQ27" s="402"/>
      <c r="GR27" s="402"/>
      <c r="GS27" s="402"/>
      <c r="GT27" s="402"/>
      <c r="GU27" s="402"/>
      <c r="GV27" s="402"/>
      <c r="GW27" s="402"/>
      <c r="GX27" s="402"/>
      <c r="GY27" s="402"/>
      <c r="GZ27" s="402"/>
      <c r="HA27" s="402"/>
      <c r="HB27" s="402"/>
      <c r="HC27" s="402"/>
      <c r="HD27" s="402"/>
      <c r="HE27" s="402"/>
      <c r="HF27" s="402"/>
      <c r="HG27" s="402"/>
      <c r="HH27" s="402"/>
      <c r="HI27" s="402"/>
      <c r="HJ27" s="402"/>
      <c r="HK27" s="402"/>
      <c r="HL27" s="402"/>
      <c r="HM27" s="402"/>
      <c r="HN27" s="402"/>
      <c r="HO27" s="402"/>
      <c r="HP27" s="402"/>
      <c r="HQ27" s="402"/>
      <c r="HR27" s="402"/>
      <c r="HS27" s="402"/>
      <c r="HT27" s="402"/>
      <c r="HU27" s="402"/>
      <c r="HV27" s="402"/>
      <c r="HW27" s="402"/>
      <c r="HX27" s="402"/>
      <c r="HY27" s="402"/>
      <c r="HZ27" s="402"/>
      <c r="IA27" s="402"/>
      <c r="IB27" s="402"/>
      <c r="IC27" s="402"/>
      <c r="ID27" s="402"/>
      <c r="IE27" s="402"/>
      <c r="IF27" s="402"/>
      <c r="IG27" s="402"/>
      <c r="IH27" s="402"/>
      <c r="II27" s="402"/>
      <c r="IJ27" s="402"/>
      <c r="IK27" s="402"/>
      <c r="IL27" s="402"/>
      <c r="IM27" s="402"/>
      <c r="IN27" s="402"/>
      <c r="IO27" s="402"/>
      <c r="IP27" s="402"/>
      <c r="IQ27" s="402"/>
      <c r="IR27" s="402"/>
      <c r="IS27" s="402"/>
      <c r="IT27" s="402"/>
      <c r="IU27" s="402"/>
      <c r="IV27" s="402"/>
    </row>
    <row r="28" spans="1:256" ht="14.1" customHeight="1" x14ac:dyDescent="0.2">
      <c r="A28" s="151" t="s">
        <v>529</v>
      </c>
      <c r="B28" s="158" t="s">
        <v>229</v>
      </c>
      <c r="C28" s="151" t="s">
        <v>530</v>
      </c>
      <c r="D28" s="159" t="s">
        <v>542</v>
      </c>
      <c r="E28" s="151" t="s">
        <v>532</v>
      </c>
      <c r="F28" s="162" t="s">
        <v>13</v>
      </c>
      <c r="G28" s="160"/>
      <c r="H28" s="163">
        <v>25.05</v>
      </c>
      <c r="I28" s="161">
        <f t="shared" si="0"/>
        <v>25.05</v>
      </c>
      <c r="J28" s="122"/>
    </row>
    <row r="29" spans="1:256" ht="25.5" customHeight="1" x14ac:dyDescent="0.2">
      <c r="A29" s="154" t="s">
        <v>706</v>
      </c>
      <c r="B29" s="158" t="s">
        <v>229</v>
      </c>
      <c r="C29" s="151" t="s">
        <v>686</v>
      </c>
      <c r="D29" s="165" t="s">
        <v>683</v>
      </c>
      <c r="E29" s="151" t="s">
        <v>682</v>
      </c>
      <c r="F29" s="162" t="s">
        <v>13</v>
      </c>
      <c r="G29" s="160"/>
      <c r="H29" s="166">
        <v>31.36</v>
      </c>
      <c r="I29" s="161">
        <f t="shared" si="0"/>
        <v>31.36</v>
      </c>
      <c r="J29" s="14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  <c r="II29" s="125"/>
      <c r="IJ29" s="125"/>
      <c r="IK29" s="125"/>
      <c r="IL29" s="125"/>
      <c r="IM29" s="125"/>
      <c r="IN29" s="125"/>
      <c r="IO29" s="125"/>
      <c r="IP29" s="125"/>
      <c r="IQ29" s="125"/>
      <c r="IR29" s="125"/>
      <c r="IS29" s="125"/>
      <c r="IT29" s="125"/>
      <c r="IU29" s="125"/>
      <c r="IV29" s="125"/>
    </row>
    <row r="30" spans="1:256" ht="24.75" customHeight="1" x14ac:dyDescent="0.2">
      <c r="A30" s="154" t="s">
        <v>883</v>
      </c>
      <c r="B30" s="158" t="s">
        <v>229</v>
      </c>
      <c r="C30" s="151" t="s">
        <v>687</v>
      </c>
      <c r="D30" s="165" t="s">
        <v>684</v>
      </c>
      <c r="E30" s="151" t="s">
        <v>682</v>
      </c>
      <c r="F30" s="162" t="s">
        <v>13</v>
      </c>
      <c r="G30" s="160"/>
      <c r="H30" s="166">
        <v>31.36</v>
      </c>
      <c r="I30" s="161">
        <f>ROUND(H30*(100-$I$2)/100, 2)</f>
        <v>31.36</v>
      </c>
      <c r="J30" s="14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  <c r="II30" s="125"/>
      <c r="IJ30" s="125"/>
      <c r="IK30" s="125"/>
      <c r="IL30" s="125"/>
      <c r="IM30" s="125"/>
      <c r="IN30" s="125"/>
      <c r="IO30" s="125"/>
      <c r="IP30" s="125"/>
      <c r="IQ30" s="125"/>
      <c r="IR30" s="125"/>
      <c r="IS30" s="125"/>
      <c r="IT30" s="125"/>
      <c r="IU30" s="125"/>
      <c r="IV30" s="125"/>
    </row>
    <row r="31" spans="1:256" ht="23.25" customHeight="1" x14ac:dyDescent="0.2">
      <c r="A31" s="154" t="s">
        <v>884</v>
      </c>
      <c r="B31" s="158" t="s">
        <v>229</v>
      </c>
      <c r="C31" s="151" t="s">
        <v>688</v>
      </c>
      <c r="D31" s="165" t="s">
        <v>685</v>
      </c>
      <c r="E31" s="151" t="s">
        <v>682</v>
      </c>
      <c r="F31" s="162" t="s">
        <v>13</v>
      </c>
      <c r="G31" s="160"/>
      <c r="H31" s="166">
        <v>31.36</v>
      </c>
      <c r="I31" s="161">
        <f>ROUND(H31*(100-$I$2)/100, 2)</f>
        <v>31.36</v>
      </c>
      <c r="J31" s="14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  <c r="II31" s="125"/>
      <c r="IJ31" s="125"/>
      <c r="IK31" s="125"/>
      <c r="IL31" s="125"/>
      <c r="IM31" s="125"/>
      <c r="IN31" s="125"/>
      <c r="IO31" s="125"/>
      <c r="IP31" s="125"/>
      <c r="IQ31" s="125"/>
      <c r="IR31" s="125"/>
      <c r="IS31" s="125"/>
      <c r="IT31" s="125"/>
      <c r="IU31" s="125"/>
      <c r="IV31" s="125"/>
    </row>
    <row r="32" spans="1:256" ht="23.25" customHeight="1" x14ac:dyDescent="0.2">
      <c r="A32" s="167" t="s">
        <v>905</v>
      </c>
      <c r="B32" s="158" t="s">
        <v>906</v>
      </c>
      <c r="C32" s="151" t="s">
        <v>904</v>
      </c>
      <c r="D32" s="165" t="s">
        <v>911</v>
      </c>
      <c r="E32" s="78"/>
      <c r="F32" s="162" t="s">
        <v>13</v>
      </c>
      <c r="G32" s="80"/>
      <c r="H32" s="166">
        <v>104.22</v>
      </c>
      <c r="I32" s="161">
        <f>ROUND(H32*(100-$I$2)/100, 2)</f>
        <v>104.22</v>
      </c>
      <c r="J32" s="14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  <c r="II32" s="125"/>
      <c r="IJ32" s="125"/>
      <c r="IK32" s="125"/>
      <c r="IL32" s="125"/>
      <c r="IM32" s="125"/>
      <c r="IN32" s="125"/>
      <c r="IO32" s="125"/>
      <c r="IP32" s="125"/>
      <c r="IQ32" s="125"/>
      <c r="IR32" s="125"/>
      <c r="IS32" s="125"/>
      <c r="IT32" s="125"/>
      <c r="IU32" s="125"/>
      <c r="IV32" s="125"/>
    </row>
    <row r="33" spans="1:256" ht="14.1" customHeight="1" x14ac:dyDescent="0.2">
      <c r="A33" s="167" t="s">
        <v>721</v>
      </c>
      <c r="B33" s="158" t="s">
        <v>229</v>
      </c>
      <c r="C33" s="151" t="s">
        <v>712</v>
      </c>
      <c r="D33" s="159" t="s">
        <v>662</v>
      </c>
      <c r="E33" s="151" t="s">
        <v>719</v>
      </c>
      <c r="F33" s="162" t="s">
        <v>13</v>
      </c>
      <c r="G33" s="160"/>
      <c r="H33" s="163">
        <v>32.119999999999997</v>
      </c>
      <c r="I33" s="161">
        <f t="shared" si="0"/>
        <v>32.119999999999997</v>
      </c>
      <c r="J33" s="14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  <c r="II33" s="125"/>
      <c r="IJ33" s="125"/>
      <c r="IK33" s="125"/>
      <c r="IL33" s="125"/>
      <c r="IM33" s="125"/>
      <c r="IN33" s="125"/>
      <c r="IO33" s="125"/>
      <c r="IP33" s="125"/>
      <c r="IQ33" s="125"/>
      <c r="IR33" s="125"/>
      <c r="IS33" s="125"/>
      <c r="IT33" s="125"/>
      <c r="IU33" s="125"/>
      <c r="IV33" s="125"/>
    </row>
    <row r="34" spans="1:256" ht="25.5" customHeight="1" x14ac:dyDescent="0.2">
      <c r="A34" s="167" t="s">
        <v>885</v>
      </c>
      <c r="B34" s="158" t="s">
        <v>229</v>
      </c>
      <c r="C34" s="151" t="s">
        <v>716</v>
      </c>
      <c r="D34" s="165" t="s">
        <v>713</v>
      </c>
      <c r="E34" s="151" t="s">
        <v>720</v>
      </c>
      <c r="F34" s="162" t="s">
        <v>13</v>
      </c>
      <c r="G34" s="160"/>
      <c r="H34" s="163">
        <v>36.32</v>
      </c>
      <c r="I34" s="161">
        <f t="shared" ref="I34:I59" si="3">ROUND(H34*(100-$I$2)/100, 2)</f>
        <v>36.32</v>
      </c>
      <c r="J34" s="122"/>
    </row>
    <row r="35" spans="1:256" ht="25.5" customHeight="1" x14ac:dyDescent="0.2">
      <c r="A35" s="167" t="s">
        <v>886</v>
      </c>
      <c r="B35" s="158" t="s">
        <v>229</v>
      </c>
      <c r="C35" s="151" t="s">
        <v>717</v>
      </c>
      <c r="D35" s="165" t="s">
        <v>714</v>
      </c>
      <c r="E35" s="151" t="s">
        <v>720</v>
      </c>
      <c r="F35" s="162" t="s">
        <v>13</v>
      </c>
      <c r="G35" s="160"/>
      <c r="H35" s="163">
        <v>36.32</v>
      </c>
      <c r="I35" s="161">
        <f t="shared" ref="I35:I40" si="4">ROUND(H35*(100-$I$2)/100, 2)</f>
        <v>36.32</v>
      </c>
      <c r="J35" s="122"/>
    </row>
    <row r="36" spans="1:256" ht="23.25" customHeight="1" x14ac:dyDescent="0.2">
      <c r="A36" s="167" t="s">
        <v>887</v>
      </c>
      <c r="B36" s="158" t="s">
        <v>229</v>
      </c>
      <c r="C36" s="151" t="s">
        <v>888</v>
      </c>
      <c r="D36" s="165" t="s">
        <v>715</v>
      </c>
      <c r="E36" s="151" t="s">
        <v>720</v>
      </c>
      <c r="F36" s="162" t="s">
        <v>13</v>
      </c>
      <c r="G36" s="160"/>
      <c r="H36" s="163">
        <v>36.32</v>
      </c>
      <c r="I36" s="161">
        <f t="shared" si="4"/>
        <v>36.32</v>
      </c>
      <c r="J36" s="122"/>
    </row>
    <row r="37" spans="1:256" ht="23.25" customHeight="1" x14ac:dyDescent="0.2">
      <c r="A37" s="421" t="s">
        <v>1261</v>
      </c>
      <c r="B37" s="158" t="s">
        <v>830</v>
      </c>
      <c r="C37" s="183" t="s">
        <v>1263</v>
      </c>
      <c r="D37" s="159" t="s">
        <v>1791</v>
      </c>
      <c r="E37" s="417"/>
      <c r="F37" s="162" t="s">
        <v>13</v>
      </c>
      <c r="G37" s="418"/>
      <c r="H37" s="163">
        <v>48.88</v>
      </c>
      <c r="I37" s="161">
        <f t="shared" si="4"/>
        <v>48.88</v>
      </c>
      <c r="J37" s="419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420"/>
      <c r="Z37" s="420"/>
      <c r="AA37" s="420"/>
      <c r="AB37" s="420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20"/>
      <c r="AN37" s="420"/>
      <c r="AO37" s="420"/>
      <c r="AP37" s="420"/>
      <c r="AQ37" s="420"/>
      <c r="AR37" s="420"/>
      <c r="AS37" s="420"/>
      <c r="AT37" s="420"/>
      <c r="AU37" s="420"/>
      <c r="AV37" s="420"/>
      <c r="AW37" s="420"/>
      <c r="AX37" s="420"/>
      <c r="AY37" s="420"/>
      <c r="AZ37" s="420"/>
      <c r="BA37" s="420"/>
      <c r="BB37" s="420"/>
      <c r="BC37" s="420"/>
      <c r="BD37" s="420"/>
      <c r="BE37" s="420"/>
      <c r="BF37" s="420"/>
      <c r="BG37" s="420"/>
      <c r="BH37" s="420"/>
      <c r="BI37" s="420"/>
      <c r="BJ37" s="420"/>
      <c r="BK37" s="420"/>
      <c r="BL37" s="420"/>
      <c r="BM37" s="420"/>
      <c r="BN37" s="420"/>
      <c r="BO37" s="420"/>
      <c r="BP37" s="420"/>
      <c r="BQ37" s="420"/>
      <c r="BR37" s="420"/>
      <c r="BS37" s="420"/>
      <c r="BT37" s="420"/>
      <c r="BU37" s="420"/>
      <c r="BV37" s="420"/>
      <c r="BW37" s="420"/>
      <c r="BX37" s="420"/>
      <c r="BY37" s="420"/>
      <c r="BZ37" s="420"/>
      <c r="CA37" s="420"/>
      <c r="CB37" s="420"/>
      <c r="CC37" s="420"/>
      <c r="CD37" s="420"/>
      <c r="CE37" s="420"/>
      <c r="CF37" s="420"/>
      <c r="CG37" s="420"/>
      <c r="CH37" s="420"/>
      <c r="CI37" s="420"/>
      <c r="CJ37" s="420"/>
      <c r="CK37" s="420"/>
      <c r="CL37" s="420"/>
      <c r="CM37" s="420"/>
      <c r="CN37" s="420"/>
      <c r="CO37" s="420"/>
      <c r="CP37" s="420"/>
      <c r="CQ37" s="420"/>
      <c r="CR37" s="420"/>
      <c r="CS37" s="420"/>
      <c r="CT37" s="420"/>
      <c r="CU37" s="420"/>
      <c r="CV37" s="420"/>
      <c r="CW37" s="420"/>
      <c r="CX37" s="420"/>
      <c r="CY37" s="420"/>
      <c r="CZ37" s="420"/>
      <c r="DA37" s="420"/>
      <c r="DB37" s="420"/>
      <c r="DC37" s="420"/>
      <c r="DD37" s="420"/>
      <c r="DE37" s="420"/>
      <c r="DF37" s="420"/>
      <c r="DG37" s="420"/>
      <c r="DH37" s="420"/>
      <c r="DI37" s="420"/>
      <c r="DJ37" s="420"/>
      <c r="DK37" s="420"/>
      <c r="DL37" s="420"/>
      <c r="DM37" s="420"/>
      <c r="DN37" s="420"/>
      <c r="DO37" s="420"/>
      <c r="DP37" s="420"/>
      <c r="DQ37" s="420"/>
      <c r="DR37" s="420"/>
      <c r="DS37" s="420"/>
      <c r="DT37" s="420"/>
      <c r="DU37" s="420"/>
      <c r="DV37" s="420"/>
      <c r="DW37" s="420"/>
      <c r="DX37" s="420"/>
      <c r="DY37" s="420"/>
      <c r="DZ37" s="420"/>
      <c r="EA37" s="420"/>
      <c r="EB37" s="420"/>
      <c r="EC37" s="420"/>
      <c r="ED37" s="420"/>
      <c r="EE37" s="420"/>
      <c r="EF37" s="420"/>
      <c r="EG37" s="420"/>
      <c r="EH37" s="420"/>
      <c r="EI37" s="420"/>
      <c r="EJ37" s="420"/>
      <c r="EK37" s="420"/>
      <c r="EL37" s="420"/>
      <c r="EM37" s="420"/>
      <c r="EN37" s="420"/>
      <c r="EO37" s="420"/>
      <c r="EP37" s="420"/>
      <c r="EQ37" s="420"/>
      <c r="ER37" s="420"/>
      <c r="ES37" s="420"/>
      <c r="ET37" s="420"/>
      <c r="EU37" s="420"/>
      <c r="EV37" s="420"/>
      <c r="EW37" s="420"/>
      <c r="EX37" s="420"/>
      <c r="EY37" s="420"/>
      <c r="EZ37" s="420"/>
      <c r="FA37" s="420"/>
      <c r="FB37" s="420"/>
      <c r="FC37" s="420"/>
      <c r="FD37" s="420"/>
      <c r="FE37" s="420"/>
      <c r="FF37" s="420"/>
      <c r="FG37" s="420"/>
      <c r="FH37" s="420"/>
      <c r="FI37" s="420"/>
      <c r="FJ37" s="420"/>
      <c r="FK37" s="420"/>
      <c r="FL37" s="420"/>
      <c r="FM37" s="420"/>
      <c r="FN37" s="420"/>
      <c r="FO37" s="420"/>
      <c r="FP37" s="420"/>
      <c r="FQ37" s="420"/>
      <c r="FR37" s="420"/>
      <c r="FS37" s="420"/>
      <c r="FT37" s="420"/>
      <c r="FU37" s="420"/>
      <c r="FV37" s="420"/>
      <c r="FW37" s="420"/>
      <c r="FX37" s="420"/>
      <c r="FY37" s="420"/>
      <c r="FZ37" s="420"/>
      <c r="GA37" s="420"/>
      <c r="GB37" s="420"/>
      <c r="GC37" s="420"/>
      <c r="GD37" s="420"/>
      <c r="GE37" s="420"/>
      <c r="GF37" s="420"/>
      <c r="GG37" s="420"/>
      <c r="GH37" s="420"/>
      <c r="GI37" s="420"/>
      <c r="GJ37" s="420"/>
      <c r="GK37" s="420"/>
      <c r="GL37" s="420"/>
      <c r="GM37" s="420"/>
      <c r="GN37" s="420"/>
      <c r="GO37" s="420"/>
      <c r="GP37" s="420"/>
      <c r="GQ37" s="420"/>
      <c r="GR37" s="420"/>
      <c r="GS37" s="420"/>
      <c r="GT37" s="420"/>
      <c r="GU37" s="420"/>
      <c r="GV37" s="420"/>
      <c r="GW37" s="420"/>
      <c r="GX37" s="420"/>
      <c r="GY37" s="420"/>
      <c r="GZ37" s="420"/>
      <c r="HA37" s="420"/>
      <c r="HB37" s="420"/>
      <c r="HC37" s="420"/>
      <c r="HD37" s="420"/>
      <c r="HE37" s="420"/>
      <c r="HF37" s="420"/>
      <c r="HG37" s="420"/>
      <c r="HH37" s="420"/>
      <c r="HI37" s="420"/>
      <c r="HJ37" s="420"/>
      <c r="HK37" s="420"/>
      <c r="HL37" s="420"/>
      <c r="HM37" s="420"/>
      <c r="HN37" s="420"/>
      <c r="HO37" s="420"/>
      <c r="HP37" s="420"/>
      <c r="HQ37" s="420"/>
      <c r="HR37" s="420"/>
      <c r="HS37" s="420"/>
      <c r="HT37" s="420"/>
      <c r="HU37" s="420"/>
      <c r="HV37" s="420"/>
      <c r="HW37" s="420"/>
      <c r="HX37" s="420"/>
      <c r="HY37" s="420"/>
      <c r="HZ37" s="420"/>
      <c r="IA37" s="420"/>
      <c r="IB37" s="420"/>
      <c r="IC37" s="420"/>
      <c r="ID37" s="420"/>
      <c r="IE37" s="420"/>
      <c r="IF37" s="420"/>
      <c r="IG37" s="420"/>
      <c r="IH37" s="420"/>
      <c r="II37" s="420"/>
      <c r="IJ37" s="420"/>
      <c r="IK37" s="420"/>
      <c r="IL37" s="420"/>
      <c r="IM37" s="420"/>
      <c r="IN37" s="420"/>
      <c r="IO37" s="420"/>
      <c r="IP37" s="420"/>
      <c r="IQ37" s="420"/>
      <c r="IR37" s="420"/>
      <c r="IS37" s="420"/>
      <c r="IT37" s="420"/>
      <c r="IU37" s="420"/>
      <c r="IV37" s="420"/>
    </row>
    <row r="38" spans="1:256" ht="14.1" customHeight="1" x14ac:dyDescent="0.2">
      <c r="A38" s="167" t="s">
        <v>837</v>
      </c>
      <c r="B38" s="158" t="s">
        <v>830</v>
      </c>
      <c r="C38" s="183" t="s">
        <v>831</v>
      </c>
      <c r="D38" s="159" t="s">
        <v>835</v>
      </c>
      <c r="E38" s="78"/>
      <c r="F38" s="162" t="s">
        <v>13</v>
      </c>
      <c r="G38" s="80"/>
      <c r="H38" s="163">
        <v>22.33</v>
      </c>
      <c r="I38" s="161">
        <f t="shared" si="4"/>
        <v>22.33</v>
      </c>
      <c r="J38" s="14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  <c r="II38" s="125"/>
      <c r="IJ38" s="125"/>
      <c r="IK38" s="125"/>
      <c r="IL38" s="125"/>
      <c r="IM38" s="125"/>
      <c r="IN38" s="125"/>
      <c r="IO38" s="125"/>
      <c r="IP38" s="125"/>
      <c r="IQ38" s="125"/>
      <c r="IR38" s="125"/>
      <c r="IS38" s="125"/>
      <c r="IT38" s="125"/>
      <c r="IU38" s="125"/>
      <c r="IV38" s="125"/>
    </row>
    <row r="39" spans="1:256" ht="14.1" customHeight="1" x14ac:dyDescent="0.2">
      <c r="A39" s="167" t="s">
        <v>838</v>
      </c>
      <c r="B39" s="158" t="s">
        <v>830</v>
      </c>
      <c r="C39" s="183" t="s">
        <v>832</v>
      </c>
      <c r="D39" s="159" t="s">
        <v>834</v>
      </c>
      <c r="E39" s="78"/>
      <c r="F39" s="162" t="s">
        <v>13</v>
      </c>
      <c r="G39" s="80"/>
      <c r="H39" s="163">
        <v>23.57</v>
      </c>
      <c r="I39" s="161">
        <f t="shared" si="4"/>
        <v>23.57</v>
      </c>
      <c r="J39" s="14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  <c r="II39" s="125"/>
      <c r="IJ39" s="125"/>
      <c r="IK39" s="125"/>
      <c r="IL39" s="125"/>
      <c r="IM39" s="125"/>
      <c r="IN39" s="125"/>
      <c r="IO39" s="125"/>
      <c r="IP39" s="125"/>
      <c r="IQ39" s="125"/>
      <c r="IR39" s="125"/>
      <c r="IS39" s="125"/>
      <c r="IT39" s="125"/>
      <c r="IU39" s="125"/>
      <c r="IV39" s="125"/>
    </row>
    <row r="40" spans="1:256" ht="14.1" customHeight="1" x14ac:dyDescent="0.2">
      <c r="A40" s="167" t="s">
        <v>839</v>
      </c>
      <c r="B40" s="158" t="s">
        <v>830</v>
      </c>
      <c r="C40" s="183" t="s">
        <v>833</v>
      </c>
      <c r="D40" s="159" t="s">
        <v>836</v>
      </c>
      <c r="E40" s="78"/>
      <c r="F40" s="162" t="s">
        <v>13</v>
      </c>
      <c r="G40" s="80"/>
      <c r="H40" s="163">
        <v>28.09</v>
      </c>
      <c r="I40" s="161">
        <f t="shared" si="4"/>
        <v>28.09</v>
      </c>
      <c r="J40" s="14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  <c r="II40" s="125"/>
      <c r="IJ40" s="125"/>
      <c r="IK40" s="125"/>
      <c r="IL40" s="125"/>
      <c r="IM40" s="125"/>
      <c r="IN40" s="125"/>
      <c r="IO40" s="125"/>
      <c r="IP40" s="125"/>
      <c r="IQ40" s="125"/>
      <c r="IR40" s="125"/>
      <c r="IS40" s="125"/>
      <c r="IT40" s="125"/>
      <c r="IU40" s="125"/>
      <c r="IV40" s="125"/>
    </row>
    <row r="41" spans="1:256" ht="14.1" customHeight="1" x14ac:dyDescent="0.2">
      <c r="A41" s="167" t="s">
        <v>1143</v>
      </c>
      <c r="B41" s="158" t="s">
        <v>229</v>
      </c>
      <c r="C41" s="183" t="s">
        <v>1144</v>
      </c>
      <c r="D41" s="159" t="s">
        <v>1145</v>
      </c>
      <c r="E41" s="151"/>
      <c r="F41" s="162" t="s">
        <v>13</v>
      </c>
      <c r="G41" s="160"/>
      <c r="H41" s="163">
        <v>50.27</v>
      </c>
      <c r="I41" s="161">
        <f t="shared" ref="I41:I49" si="5">ROUND(H41*(100-$I$2)/100, 2)</f>
        <v>50.27</v>
      </c>
      <c r="J41" s="122"/>
    </row>
    <row r="42" spans="1:256" ht="14.1" customHeight="1" x14ac:dyDescent="0.2">
      <c r="A42" s="167" t="s">
        <v>1146</v>
      </c>
      <c r="B42" s="158" t="s">
        <v>224</v>
      </c>
      <c r="C42" s="183" t="s">
        <v>1148</v>
      </c>
      <c r="D42" s="159" t="s">
        <v>1150</v>
      </c>
      <c r="E42" s="151"/>
      <c r="F42" s="162" t="s">
        <v>13</v>
      </c>
      <c r="G42" s="160"/>
      <c r="H42" s="163">
        <v>53.53</v>
      </c>
      <c r="I42" s="161">
        <f t="shared" si="5"/>
        <v>53.53</v>
      </c>
      <c r="J42" s="122"/>
    </row>
    <row r="43" spans="1:256" ht="14.1" customHeight="1" x14ac:dyDescent="0.2">
      <c r="A43" s="167" t="s">
        <v>1147</v>
      </c>
      <c r="B43" s="158" t="s">
        <v>224</v>
      </c>
      <c r="C43" s="183" t="s">
        <v>1149</v>
      </c>
      <c r="D43" s="159" t="s">
        <v>1151</v>
      </c>
      <c r="E43" s="151"/>
      <c r="F43" s="162" t="s">
        <v>13</v>
      </c>
      <c r="G43" s="160"/>
      <c r="H43" s="163">
        <v>55.85</v>
      </c>
      <c r="I43" s="161">
        <f t="shared" si="5"/>
        <v>55.85</v>
      </c>
      <c r="J43" s="122"/>
    </row>
    <row r="44" spans="1:256" ht="14.1" customHeight="1" x14ac:dyDescent="0.2">
      <c r="A44" s="373" t="s">
        <v>1152</v>
      </c>
      <c r="B44" s="158" t="s">
        <v>224</v>
      </c>
      <c r="C44" s="183" t="s">
        <v>1155</v>
      </c>
      <c r="D44" s="159" t="s">
        <v>1158</v>
      </c>
      <c r="E44" s="9"/>
      <c r="F44" s="162" t="s">
        <v>13</v>
      </c>
      <c r="G44" s="5"/>
      <c r="H44" s="163">
        <v>55.98</v>
      </c>
      <c r="I44" s="161">
        <f t="shared" si="5"/>
        <v>55.98</v>
      </c>
      <c r="J44" s="122"/>
    </row>
    <row r="45" spans="1:256" ht="14.1" customHeight="1" x14ac:dyDescent="0.2">
      <c r="A45" s="167" t="s">
        <v>1153</v>
      </c>
      <c r="B45" s="158" t="s">
        <v>224</v>
      </c>
      <c r="C45" s="183" t="s">
        <v>1156</v>
      </c>
      <c r="D45" s="159" t="s">
        <v>1159</v>
      </c>
      <c r="E45" s="9"/>
      <c r="F45" s="162" t="s">
        <v>13</v>
      </c>
      <c r="G45" s="5"/>
      <c r="H45" s="163">
        <v>58.97</v>
      </c>
      <c r="I45" s="161">
        <f t="shared" si="5"/>
        <v>58.97</v>
      </c>
      <c r="J45" s="122"/>
    </row>
    <row r="46" spans="1:256" ht="14.1" customHeight="1" x14ac:dyDescent="0.2">
      <c r="A46" s="167" t="s">
        <v>1154</v>
      </c>
      <c r="B46" s="158" t="s">
        <v>224</v>
      </c>
      <c r="C46" s="183" t="s">
        <v>1157</v>
      </c>
      <c r="D46" s="159" t="s">
        <v>1161</v>
      </c>
      <c r="E46" s="9"/>
      <c r="F46" s="162" t="s">
        <v>13</v>
      </c>
      <c r="G46" s="5"/>
      <c r="H46" s="163">
        <v>61.75</v>
      </c>
      <c r="I46" s="161">
        <f t="shared" si="5"/>
        <v>61.75</v>
      </c>
      <c r="J46" s="122"/>
    </row>
    <row r="47" spans="1:256" ht="14.1" customHeight="1" x14ac:dyDescent="0.2">
      <c r="A47" s="167" t="s">
        <v>1162</v>
      </c>
      <c r="B47" s="158" t="s">
        <v>224</v>
      </c>
      <c r="C47" s="183" t="s">
        <v>1695</v>
      </c>
      <c r="D47" s="159" t="s">
        <v>1165</v>
      </c>
      <c r="E47" s="9"/>
      <c r="F47" s="162" t="s">
        <v>13</v>
      </c>
      <c r="G47" s="5"/>
      <c r="H47" s="163">
        <v>46.92</v>
      </c>
      <c r="I47" s="161">
        <f t="shared" si="5"/>
        <v>46.92</v>
      </c>
      <c r="J47" s="122"/>
    </row>
    <row r="48" spans="1:256" ht="14.1" customHeight="1" x14ac:dyDescent="0.2">
      <c r="A48" s="167" t="s">
        <v>1163</v>
      </c>
      <c r="B48" s="158" t="s">
        <v>224</v>
      </c>
      <c r="C48" s="183" t="s">
        <v>1696</v>
      </c>
      <c r="D48" s="159" t="s">
        <v>1166</v>
      </c>
      <c r="E48" s="9"/>
      <c r="F48" s="162" t="s">
        <v>13</v>
      </c>
      <c r="G48" s="5"/>
      <c r="H48" s="163">
        <v>50</v>
      </c>
      <c r="I48" s="161">
        <f t="shared" si="5"/>
        <v>50</v>
      </c>
      <c r="J48" s="122"/>
    </row>
    <row r="49" spans="1:256" ht="14.1" customHeight="1" x14ac:dyDescent="0.2">
      <c r="A49" s="167" t="s">
        <v>1164</v>
      </c>
      <c r="B49" s="158" t="s">
        <v>224</v>
      </c>
      <c r="C49" s="183" t="s">
        <v>1697</v>
      </c>
      <c r="D49" s="159" t="s">
        <v>1160</v>
      </c>
      <c r="E49" s="9"/>
      <c r="F49" s="162" t="s">
        <v>13</v>
      </c>
      <c r="G49" s="5"/>
      <c r="H49" s="163">
        <v>52.86</v>
      </c>
      <c r="I49" s="161">
        <f t="shared" si="5"/>
        <v>52.86</v>
      </c>
      <c r="J49" s="122"/>
    </row>
    <row r="50" spans="1:256" ht="12" customHeight="1" x14ac:dyDescent="0.2">
      <c r="A50" s="168" t="s">
        <v>127</v>
      </c>
      <c r="B50" s="168"/>
      <c r="C50" s="169"/>
      <c r="D50" s="169"/>
      <c r="E50" s="169"/>
      <c r="F50" s="169"/>
      <c r="G50" s="170"/>
      <c r="H50" s="169"/>
      <c r="I50" s="169"/>
      <c r="J50" s="114"/>
      <c r="K50" s="108"/>
    </row>
    <row r="51" spans="1:256" ht="26.1" customHeight="1" x14ac:dyDescent="0.2">
      <c r="A51" s="151" t="s">
        <v>28</v>
      </c>
      <c r="B51" s="151" t="s">
        <v>274</v>
      </c>
      <c r="C51" s="151" t="s">
        <v>29</v>
      </c>
      <c r="D51" s="159" t="s">
        <v>30</v>
      </c>
      <c r="E51" s="151" t="s">
        <v>47</v>
      </c>
      <c r="F51" s="160" t="s">
        <v>13</v>
      </c>
      <c r="G51" s="160">
        <v>50</v>
      </c>
      <c r="H51" s="160">
        <v>62.98</v>
      </c>
      <c r="I51" s="161">
        <f t="shared" si="3"/>
        <v>62.98</v>
      </c>
      <c r="J51" s="63"/>
    </row>
    <row r="52" spans="1:256" customFormat="1" ht="26.1" hidden="1" customHeight="1" x14ac:dyDescent="0.25">
      <c r="A52" s="151" t="s">
        <v>139</v>
      </c>
      <c r="B52" s="151" t="s">
        <v>274</v>
      </c>
      <c r="C52" s="151" t="s">
        <v>29</v>
      </c>
      <c r="D52" s="159" t="s">
        <v>140</v>
      </c>
      <c r="E52" s="151" t="s">
        <v>141</v>
      </c>
      <c r="F52" s="160" t="s">
        <v>13</v>
      </c>
      <c r="G52" s="160">
        <v>50</v>
      </c>
      <c r="H52" s="160">
        <v>39.92</v>
      </c>
      <c r="I52" s="161">
        <f t="shared" si="3"/>
        <v>39.92</v>
      </c>
      <c r="J52" s="6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6" ht="26.1" customHeight="1" x14ac:dyDescent="0.2">
      <c r="A53" s="151" t="s">
        <v>188</v>
      </c>
      <c r="B53" s="151" t="s">
        <v>274</v>
      </c>
      <c r="C53" s="151" t="s">
        <v>189</v>
      </c>
      <c r="D53" s="159" t="s">
        <v>32</v>
      </c>
      <c r="E53" s="151" t="s">
        <v>33</v>
      </c>
      <c r="F53" s="160" t="s">
        <v>13</v>
      </c>
      <c r="G53" s="160">
        <v>50</v>
      </c>
      <c r="H53" s="160">
        <v>79.16</v>
      </c>
      <c r="I53" s="161">
        <f t="shared" si="3"/>
        <v>79.16</v>
      </c>
      <c r="J53" s="63"/>
    </row>
    <row r="54" spans="1:256" ht="26.1" customHeight="1" x14ac:dyDescent="0.2">
      <c r="A54" s="151" t="s">
        <v>192</v>
      </c>
      <c r="B54" s="151" t="s">
        <v>274</v>
      </c>
      <c r="C54" s="151" t="s">
        <v>190</v>
      </c>
      <c r="D54" s="159" t="s">
        <v>34</v>
      </c>
      <c r="E54" s="151" t="s">
        <v>35</v>
      </c>
      <c r="F54" s="160" t="s">
        <v>13</v>
      </c>
      <c r="G54" s="160">
        <v>50</v>
      </c>
      <c r="H54" s="160">
        <v>79.16</v>
      </c>
      <c r="I54" s="161">
        <f t="shared" si="3"/>
        <v>79.16</v>
      </c>
      <c r="J54" s="63"/>
    </row>
    <row r="55" spans="1:256" ht="26.1" customHeight="1" x14ac:dyDescent="0.2">
      <c r="A55" s="151" t="s">
        <v>193</v>
      </c>
      <c r="B55" s="151" t="s">
        <v>274</v>
      </c>
      <c r="C55" s="151" t="s">
        <v>191</v>
      </c>
      <c r="D55" s="159" t="s">
        <v>36</v>
      </c>
      <c r="E55" s="151" t="s">
        <v>200</v>
      </c>
      <c r="F55" s="160" t="s">
        <v>13</v>
      </c>
      <c r="G55" s="160">
        <v>50</v>
      </c>
      <c r="H55" s="160">
        <v>79.16</v>
      </c>
      <c r="I55" s="161">
        <f t="shared" si="3"/>
        <v>79.16</v>
      </c>
      <c r="J55" s="63"/>
    </row>
    <row r="56" spans="1:256" s="26" customFormat="1" ht="14.1" hidden="1" customHeight="1" x14ac:dyDescent="0.25">
      <c r="A56" s="152" t="s">
        <v>38</v>
      </c>
      <c r="B56" s="152" t="s">
        <v>275</v>
      </c>
      <c r="C56" s="151" t="s">
        <v>29</v>
      </c>
      <c r="D56" s="171" t="s">
        <v>39</v>
      </c>
      <c r="E56" s="152" t="s">
        <v>40</v>
      </c>
      <c r="F56" s="172" t="s">
        <v>13</v>
      </c>
      <c r="G56" s="172">
        <v>50</v>
      </c>
      <c r="H56" s="160">
        <v>58.2</v>
      </c>
      <c r="I56" s="161">
        <f t="shared" si="3"/>
        <v>58.2</v>
      </c>
      <c r="J56" s="63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</row>
    <row r="57" spans="1:256" ht="14.1" customHeight="1" x14ac:dyDescent="0.2">
      <c r="A57" s="151" t="s">
        <v>41</v>
      </c>
      <c r="B57" s="151" t="s">
        <v>276</v>
      </c>
      <c r="C57" s="151" t="s">
        <v>29</v>
      </c>
      <c r="D57" s="159" t="s">
        <v>42</v>
      </c>
      <c r="E57" s="151" t="s">
        <v>43</v>
      </c>
      <c r="F57" s="160" t="s">
        <v>13</v>
      </c>
      <c r="G57" s="160">
        <v>50</v>
      </c>
      <c r="H57" s="160">
        <v>257.38</v>
      </c>
      <c r="I57" s="161">
        <f t="shared" si="3"/>
        <v>257.38</v>
      </c>
      <c r="J57" s="63"/>
    </row>
    <row r="58" spans="1:256" ht="14.1" customHeight="1" x14ac:dyDescent="0.2">
      <c r="A58" s="151" t="s">
        <v>1320</v>
      </c>
      <c r="B58" s="151" t="s">
        <v>1298</v>
      </c>
      <c r="C58" s="151" t="s">
        <v>1295</v>
      </c>
      <c r="D58" s="159" t="s">
        <v>1322</v>
      </c>
      <c r="E58" s="444" t="s">
        <v>1297</v>
      </c>
      <c r="F58" s="160" t="s">
        <v>13</v>
      </c>
      <c r="G58" s="418"/>
      <c r="H58" s="160">
        <v>74.510000000000005</v>
      </c>
      <c r="I58" s="161">
        <f t="shared" si="3"/>
        <v>74.510000000000005</v>
      </c>
      <c r="J58" s="443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  <c r="X58" s="441"/>
      <c r="Y58" s="441"/>
      <c r="Z58" s="441"/>
      <c r="AA58" s="441"/>
      <c r="AB58" s="441"/>
      <c r="AC58" s="441"/>
      <c r="AD58" s="441"/>
      <c r="AE58" s="441"/>
      <c r="AF58" s="441"/>
      <c r="AG58" s="441"/>
      <c r="AH58" s="441"/>
      <c r="AI58" s="441"/>
      <c r="AJ58" s="441"/>
      <c r="AK58" s="441"/>
      <c r="AL58" s="441"/>
      <c r="AM58" s="441"/>
      <c r="AN58" s="441"/>
      <c r="AO58" s="441"/>
      <c r="AP58" s="441"/>
      <c r="AQ58" s="441"/>
      <c r="AR58" s="441"/>
      <c r="AS58" s="441"/>
      <c r="AT58" s="441"/>
      <c r="AU58" s="441"/>
      <c r="AV58" s="441"/>
      <c r="AW58" s="441"/>
      <c r="AX58" s="441"/>
      <c r="AY58" s="441"/>
      <c r="AZ58" s="441"/>
      <c r="BA58" s="441"/>
      <c r="BB58" s="441"/>
      <c r="BC58" s="441"/>
      <c r="BD58" s="441"/>
      <c r="BE58" s="441"/>
      <c r="BF58" s="441"/>
      <c r="BG58" s="441"/>
      <c r="BH58" s="441"/>
      <c r="BI58" s="441"/>
      <c r="BJ58" s="441"/>
      <c r="BK58" s="441"/>
      <c r="BL58" s="441"/>
      <c r="BM58" s="441"/>
      <c r="BN58" s="441"/>
      <c r="BO58" s="441"/>
      <c r="BP58" s="441"/>
      <c r="BQ58" s="441"/>
      <c r="BR58" s="441"/>
      <c r="BS58" s="441"/>
      <c r="BT58" s="441"/>
      <c r="BU58" s="441"/>
      <c r="BV58" s="441"/>
      <c r="BW58" s="441"/>
      <c r="BX58" s="441"/>
      <c r="BY58" s="441"/>
      <c r="BZ58" s="441"/>
      <c r="CA58" s="441"/>
      <c r="CB58" s="441"/>
      <c r="CC58" s="441"/>
      <c r="CD58" s="441"/>
      <c r="CE58" s="441"/>
      <c r="CF58" s="441"/>
      <c r="CG58" s="441"/>
      <c r="CH58" s="441"/>
      <c r="CI58" s="441"/>
      <c r="CJ58" s="441"/>
      <c r="CK58" s="441"/>
      <c r="CL58" s="441"/>
      <c r="CM58" s="441"/>
      <c r="CN58" s="441"/>
      <c r="CO58" s="441"/>
      <c r="CP58" s="441"/>
      <c r="CQ58" s="441"/>
      <c r="CR58" s="441"/>
      <c r="CS58" s="441"/>
      <c r="CT58" s="441"/>
      <c r="CU58" s="441"/>
      <c r="CV58" s="441"/>
      <c r="CW58" s="441"/>
      <c r="CX58" s="441"/>
      <c r="CY58" s="441"/>
      <c r="CZ58" s="441"/>
      <c r="DA58" s="441"/>
      <c r="DB58" s="441"/>
      <c r="DC58" s="441"/>
      <c r="DD58" s="441"/>
      <c r="DE58" s="441"/>
      <c r="DF58" s="441"/>
      <c r="DG58" s="441"/>
      <c r="DH58" s="441"/>
      <c r="DI58" s="441"/>
      <c r="DJ58" s="441"/>
      <c r="DK58" s="441"/>
      <c r="DL58" s="441"/>
      <c r="DM58" s="441"/>
      <c r="DN58" s="441"/>
      <c r="DO58" s="441"/>
      <c r="DP58" s="441"/>
      <c r="DQ58" s="441"/>
      <c r="DR58" s="441"/>
      <c r="DS58" s="441"/>
      <c r="DT58" s="441"/>
      <c r="DU58" s="441"/>
      <c r="DV58" s="441"/>
      <c r="DW58" s="441"/>
      <c r="DX58" s="441"/>
      <c r="DY58" s="441"/>
      <c r="DZ58" s="441"/>
      <c r="EA58" s="441"/>
      <c r="EB58" s="441"/>
      <c r="EC58" s="441"/>
      <c r="ED58" s="441"/>
      <c r="EE58" s="441"/>
      <c r="EF58" s="441"/>
      <c r="EG58" s="441"/>
      <c r="EH58" s="441"/>
      <c r="EI58" s="441"/>
      <c r="EJ58" s="441"/>
      <c r="EK58" s="441"/>
      <c r="EL58" s="441"/>
      <c r="EM58" s="441"/>
      <c r="EN58" s="441"/>
      <c r="EO58" s="441"/>
      <c r="EP58" s="441"/>
      <c r="EQ58" s="441"/>
      <c r="ER58" s="441"/>
      <c r="ES58" s="441"/>
      <c r="ET58" s="441"/>
      <c r="EU58" s="441"/>
      <c r="EV58" s="441"/>
      <c r="EW58" s="441"/>
      <c r="EX58" s="441"/>
      <c r="EY58" s="441"/>
      <c r="EZ58" s="441"/>
      <c r="FA58" s="441"/>
      <c r="FB58" s="441"/>
      <c r="FC58" s="441"/>
      <c r="FD58" s="441"/>
      <c r="FE58" s="441"/>
      <c r="FF58" s="441"/>
      <c r="FG58" s="441"/>
      <c r="FH58" s="441"/>
      <c r="FI58" s="441"/>
      <c r="FJ58" s="441"/>
      <c r="FK58" s="441"/>
      <c r="FL58" s="441"/>
      <c r="FM58" s="441"/>
      <c r="FN58" s="441"/>
      <c r="FO58" s="441"/>
      <c r="FP58" s="441"/>
      <c r="FQ58" s="441"/>
      <c r="FR58" s="441"/>
      <c r="FS58" s="441"/>
      <c r="FT58" s="441"/>
      <c r="FU58" s="441"/>
      <c r="FV58" s="441"/>
      <c r="FW58" s="441"/>
      <c r="FX58" s="441"/>
      <c r="FY58" s="441"/>
      <c r="FZ58" s="441"/>
      <c r="GA58" s="441"/>
      <c r="GB58" s="441"/>
      <c r="GC58" s="441"/>
      <c r="GD58" s="441"/>
      <c r="GE58" s="441"/>
      <c r="GF58" s="441"/>
      <c r="GG58" s="441"/>
      <c r="GH58" s="441"/>
      <c r="GI58" s="441"/>
      <c r="GJ58" s="441"/>
      <c r="GK58" s="441"/>
      <c r="GL58" s="441"/>
      <c r="GM58" s="441"/>
      <c r="GN58" s="441"/>
      <c r="GO58" s="441"/>
      <c r="GP58" s="441"/>
      <c r="GQ58" s="441"/>
      <c r="GR58" s="441"/>
      <c r="GS58" s="441"/>
      <c r="GT58" s="441"/>
      <c r="GU58" s="441"/>
      <c r="GV58" s="441"/>
      <c r="GW58" s="441"/>
      <c r="GX58" s="441"/>
      <c r="GY58" s="441"/>
      <c r="GZ58" s="441"/>
      <c r="HA58" s="441"/>
      <c r="HB58" s="441"/>
      <c r="HC58" s="441"/>
      <c r="HD58" s="441"/>
      <c r="HE58" s="441"/>
      <c r="HF58" s="441"/>
      <c r="HG58" s="441"/>
      <c r="HH58" s="441"/>
      <c r="HI58" s="441"/>
      <c r="HJ58" s="441"/>
      <c r="HK58" s="441"/>
      <c r="HL58" s="441"/>
      <c r="HM58" s="441"/>
      <c r="HN58" s="441"/>
      <c r="HO58" s="441"/>
      <c r="HP58" s="441"/>
      <c r="HQ58" s="441"/>
      <c r="HR58" s="441"/>
      <c r="HS58" s="441"/>
      <c r="HT58" s="441"/>
      <c r="HU58" s="441"/>
      <c r="HV58" s="441"/>
      <c r="HW58" s="441"/>
      <c r="HX58" s="441"/>
      <c r="HY58" s="441"/>
      <c r="HZ58" s="441"/>
      <c r="IA58" s="441"/>
      <c r="IB58" s="441"/>
      <c r="IC58" s="441"/>
      <c r="ID58" s="441"/>
      <c r="IE58" s="441"/>
      <c r="IF58" s="441"/>
      <c r="IG58" s="441"/>
      <c r="IH58" s="441"/>
      <c r="II58" s="441"/>
      <c r="IJ58" s="441"/>
      <c r="IK58" s="441"/>
      <c r="IL58" s="441"/>
      <c r="IM58" s="441"/>
      <c r="IN58" s="441"/>
      <c r="IO58" s="441"/>
      <c r="IP58" s="441"/>
      <c r="IQ58" s="441"/>
      <c r="IR58" s="441"/>
      <c r="IS58" s="441"/>
      <c r="IT58" s="441"/>
      <c r="IU58" s="441"/>
      <c r="IV58" s="441"/>
    </row>
    <row r="59" spans="1:256" ht="14.1" customHeight="1" x14ac:dyDescent="0.2">
      <c r="A59" s="151" t="s">
        <v>1294</v>
      </c>
      <c r="B59" s="444" t="s">
        <v>237</v>
      </c>
      <c r="C59" s="444" t="s">
        <v>1321</v>
      </c>
      <c r="D59" s="445" t="s">
        <v>1296</v>
      </c>
      <c r="E59" s="444" t="s">
        <v>1323</v>
      </c>
      <c r="F59" s="160" t="s">
        <v>13</v>
      </c>
      <c r="G59" s="418"/>
      <c r="H59" s="160">
        <v>98.55</v>
      </c>
      <c r="I59" s="161">
        <f t="shared" si="3"/>
        <v>98.55</v>
      </c>
      <c r="J59" s="443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41"/>
      <c r="AQ59" s="441"/>
      <c r="AR59" s="441"/>
      <c r="AS59" s="441"/>
      <c r="AT59" s="441"/>
      <c r="AU59" s="441"/>
      <c r="AV59" s="441"/>
      <c r="AW59" s="441"/>
      <c r="AX59" s="441"/>
      <c r="AY59" s="441"/>
      <c r="AZ59" s="441"/>
      <c r="BA59" s="441"/>
      <c r="BB59" s="441"/>
      <c r="BC59" s="441"/>
      <c r="BD59" s="441"/>
      <c r="BE59" s="441"/>
      <c r="BF59" s="441"/>
      <c r="BG59" s="441"/>
      <c r="BH59" s="441"/>
      <c r="BI59" s="441"/>
      <c r="BJ59" s="441"/>
      <c r="BK59" s="441"/>
      <c r="BL59" s="441"/>
      <c r="BM59" s="441"/>
      <c r="BN59" s="441"/>
      <c r="BO59" s="441"/>
      <c r="BP59" s="441"/>
      <c r="BQ59" s="441"/>
      <c r="BR59" s="441"/>
      <c r="BS59" s="441"/>
      <c r="BT59" s="441"/>
      <c r="BU59" s="441"/>
      <c r="BV59" s="441"/>
      <c r="BW59" s="441"/>
      <c r="BX59" s="441"/>
      <c r="BY59" s="441"/>
      <c r="BZ59" s="441"/>
      <c r="CA59" s="441"/>
      <c r="CB59" s="441"/>
      <c r="CC59" s="441"/>
      <c r="CD59" s="441"/>
      <c r="CE59" s="441"/>
      <c r="CF59" s="441"/>
      <c r="CG59" s="441"/>
      <c r="CH59" s="441"/>
      <c r="CI59" s="441"/>
      <c r="CJ59" s="441"/>
      <c r="CK59" s="441"/>
      <c r="CL59" s="441"/>
      <c r="CM59" s="441"/>
      <c r="CN59" s="441"/>
      <c r="CO59" s="441"/>
      <c r="CP59" s="441"/>
      <c r="CQ59" s="441"/>
      <c r="CR59" s="441"/>
      <c r="CS59" s="441"/>
      <c r="CT59" s="441"/>
      <c r="CU59" s="441"/>
      <c r="CV59" s="441"/>
      <c r="CW59" s="441"/>
      <c r="CX59" s="441"/>
      <c r="CY59" s="441"/>
      <c r="CZ59" s="441"/>
      <c r="DA59" s="441"/>
      <c r="DB59" s="441"/>
      <c r="DC59" s="441"/>
      <c r="DD59" s="441"/>
      <c r="DE59" s="441"/>
      <c r="DF59" s="441"/>
      <c r="DG59" s="441"/>
      <c r="DH59" s="441"/>
      <c r="DI59" s="441"/>
      <c r="DJ59" s="441"/>
      <c r="DK59" s="441"/>
      <c r="DL59" s="441"/>
      <c r="DM59" s="441"/>
      <c r="DN59" s="441"/>
      <c r="DO59" s="441"/>
      <c r="DP59" s="441"/>
      <c r="DQ59" s="441"/>
      <c r="DR59" s="441"/>
      <c r="DS59" s="441"/>
      <c r="DT59" s="441"/>
      <c r="DU59" s="441"/>
      <c r="DV59" s="441"/>
      <c r="DW59" s="441"/>
      <c r="DX59" s="441"/>
      <c r="DY59" s="441"/>
      <c r="DZ59" s="441"/>
      <c r="EA59" s="441"/>
      <c r="EB59" s="441"/>
      <c r="EC59" s="441"/>
      <c r="ED59" s="441"/>
      <c r="EE59" s="441"/>
      <c r="EF59" s="441"/>
      <c r="EG59" s="441"/>
      <c r="EH59" s="441"/>
      <c r="EI59" s="441"/>
      <c r="EJ59" s="441"/>
      <c r="EK59" s="441"/>
      <c r="EL59" s="441"/>
      <c r="EM59" s="441"/>
      <c r="EN59" s="441"/>
      <c r="EO59" s="441"/>
      <c r="EP59" s="441"/>
      <c r="EQ59" s="441"/>
      <c r="ER59" s="441"/>
      <c r="ES59" s="441"/>
      <c r="ET59" s="441"/>
      <c r="EU59" s="441"/>
      <c r="EV59" s="441"/>
      <c r="EW59" s="441"/>
      <c r="EX59" s="441"/>
      <c r="EY59" s="441"/>
      <c r="EZ59" s="441"/>
      <c r="FA59" s="441"/>
      <c r="FB59" s="441"/>
      <c r="FC59" s="441"/>
      <c r="FD59" s="441"/>
      <c r="FE59" s="441"/>
      <c r="FF59" s="441"/>
      <c r="FG59" s="441"/>
      <c r="FH59" s="441"/>
      <c r="FI59" s="441"/>
      <c r="FJ59" s="441"/>
      <c r="FK59" s="441"/>
      <c r="FL59" s="441"/>
      <c r="FM59" s="441"/>
      <c r="FN59" s="441"/>
      <c r="FO59" s="441"/>
      <c r="FP59" s="441"/>
      <c r="FQ59" s="441"/>
      <c r="FR59" s="441"/>
      <c r="FS59" s="441"/>
      <c r="FT59" s="441"/>
      <c r="FU59" s="441"/>
      <c r="FV59" s="441"/>
      <c r="FW59" s="441"/>
      <c r="FX59" s="441"/>
      <c r="FY59" s="441"/>
      <c r="FZ59" s="441"/>
      <c r="GA59" s="441"/>
      <c r="GB59" s="441"/>
      <c r="GC59" s="441"/>
      <c r="GD59" s="441"/>
      <c r="GE59" s="441"/>
      <c r="GF59" s="441"/>
      <c r="GG59" s="441"/>
      <c r="GH59" s="441"/>
      <c r="GI59" s="441"/>
      <c r="GJ59" s="441"/>
      <c r="GK59" s="441"/>
      <c r="GL59" s="441"/>
      <c r="GM59" s="441"/>
      <c r="GN59" s="441"/>
      <c r="GO59" s="441"/>
      <c r="GP59" s="441"/>
      <c r="GQ59" s="441"/>
      <c r="GR59" s="441"/>
      <c r="GS59" s="441"/>
      <c r="GT59" s="441"/>
      <c r="GU59" s="441"/>
      <c r="GV59" s="441"/>
      <c r="GW59" s="441"/>
      <c r="GX59" s="441"/>
      <c r="GY59" s="441"/>
      <c r="GZ59" s="441"/>
      <c r="HA59" s="441"/>
      <c r="HB59" s="441"/>
      <c r="HC59" s="441"/>
      <c r="HD59" s="441"/>
      <c r="HE59" s="441"/>
      <c r="HF59" s="441"/>
      <c r="HG59" s="441"/>
      <c r="HH59" s="441"/>
      <c r="HI59" s="441"/>
      <c r="HJ59" s="441"/>
      <c r="HK59" s="441"/>
      <c r="HL59" s="441"/>
      <c r="HM59" s="441"/>
      <c r="HN59" s="441"/>
      <c r="HO59" s="441"/>
      <c r="HP59" s="441"/>
      <c r="HQ59" s="441"/>
      <c r="HR59" s="441"/>
      <c r="HS59" s="441"/>
      <c r="HT59" s="441"/>
      <c r="HU59" s="441"/>
      <c r="HV59" s="441"/>
      <c r="HW59" s="441"/>
      <c r="HX59" s="441"/>
      <c r="HY59" s="441"/>
      <c r="HZ59" s="441"/>
      <c r="IA59" s="441"/>
      <c r="IB59" s="441"/>
      <c r="IC59" s="441"/>
      <c r="ID59" s="441"/>
      <c r="IE59" s="441"/>
      <c r="IF59" s="441"/>
      <c r="IG59" s="441"/>
      <c r="IH59" s="441"/>
      <c r="II59" s="441"/>
      <c r="IJ59" s="441"/>
      <c r="IK59" s="441"/>
      <c r="IL59" s="441"/>
      <c r="IM59" s="441"/>
      <c r="IN59" s="441"/>
      <c r="IO59" s="441"/>
      <c r="IP59" s="441"/>
      <c r="IQ59" s="441"/>
      <c r="IR59" s="441"/>
      <c r="IS59" s="441"/>
      <c r="IT59" s="441"/>
      <c r="IU59" s="441"/>
      <c r="IV59" s="441"/>
    </row>
    <row r="60" spans="1:256" ht="14.1" customHeight="1" x14ac:dyDescent="0.2">
      <c r="A60" s="151" t="s">
        <v>533</v>
      </c>
      <c r="B60" s="151" t="s">
        <v>229</v>
      </c>
      <c r="C60" s="151" t="s">
        <v>534</v>
      </c>
      <c r="D60" s="159" t="s">
        <v>544</v>
      </c>
      <c r="E60" s="151" t="s">
        <v>535</v>
      </c>
      <c r="F60" s="160" t="s">
        <v>13</v>
      </c>
      <c r="G60" s="160"/>
      <c r="H60" s="160">
        <v>70.94</v>
      </c>
      <c r="I60" s="164">
        <f t="shared" ref="I60:I68" si="6">ROUND(H60*(100-$J$3)/100, 2)</f>
        <v>70.94</v>
      </c>
      <c r="J60" s="123"/>
    </row>
    <row r="61" spans="1:256" ht="24" customHeight="1" x14ac:dyDescent="0.2">
      <c r="A61" s="153" t="s">
        <v>566</v>
      </c>
      <c r="B61" s="151" t="s">
        <v>229</v>
      </c>
      <c r="C61" s="151" t="s">
        <v>569</v>
      </c>
      <c r="D61" s="159" t="s">
        <v>572</v>
      </c>
      <c r="E61" s="151" t="s">
        <v>576</v>
      </c>
      <c r="F61" s="160" t="s">
        <v>13</v>
      </c>
      <c r="G61" s="160"/>
      <c r="H61" s="160">
        <v>86.33</v>
      </c>
      <c r="I61" s="164">
        <f t="shared" si="6"/>
        <v>86.33</v>
      </c>
      <c r="J61" s="123"/>
    </row>
    <row r="62" spans="1:256" ht="24" customHeight="1" x14ac:dyDescent="0.2">
      <c r="A62" s="153" t="s">
        <v>567</v>
      </c>
      <c r="B62" s="151" t="s">
        <v>229</v>
      </c>
      <c r="C62" s="151" t="s">
        <v>570</v>
      </c>
      <c r="D62" s="159" t="s">
        <v>573</v>
      </c>
      <c r="E62" s="151" t="s">
        <v>575</v>
      </c>
      <c r="F62" s="160" t="s">
        <v>13</v>
      </c>
      <c r="G62" s="160"/>
      <c r="H62" s="160">
        <v>86.33</v>
      </c>
      <c r="I62" s="164">
        <f t="shared" si="6"/>
        <v>86.33</v>
      </c>
      <c r="J62" s="123"/>
    </row>
    <row r="63" spans="1:256" ht="24" customHeight="1" x14ac:dyDescent="0.2">
      <c r="A63" s="153" t="s">
        <v>568</v>
      </c>
      <c r="B63" s="151" t="s">
        <v>229</v>
      </c>
      <c r="C63" s="151" t="s">
        <v>571</v>
      </c>
      <c r="D63" s="159" t="s">
        <v>574</v>
      </c>
      <c r="E63" s="151" t="s">
        <v>577</v>
      </c>
      <c r="F63" s="160" t="s">
        <v>13</v>
      </c>
      <c r="G63" s="160"/>
      <c r="H63" s="160">
        <v>86.33</v>
      </c>
      <c r="I63" s="164">
        <f t="shared" si="6"/>
        <v>86.33</v>
      </c>
      <c r="J63" s="123"/>
    </row>
    <row r="64" spans="1:256" ht="24" customHeight="1" x14ac:dyDescent="0.2">
      <c r="A64" s="151" t="s">
        <v>909</v>
      </c>
      <c r="B64" s="151" t="s">
        <v>906</v>
      </c>
      <c r="C64" s="151" t="s">
        <v>910</v>
      </c>
      <c r="D64" s="151" t="s">
        <v>908</v>
      </c>
      <c r="E64" s="78"/>
      <c r="F64" s="160" t="s">
        <v>13</v>
      </c>
      <c r="G64" s="160"/>
      <c r="H64" s="160">
        <v>347.29</v>
      </c>
      <c r="I64" s="164">
        <f>ROUND(H64*(100-$J$3)/100, 2)</f>
        <v>347.29</v>
      </c>
      <c r="J64" s="124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  <c r="II64" s="125"/>
      <c r="IJ64" s="125"/>
      <c r="IK64" s="125"/>
      <c r="IL64" s="125"/>
      <c r="IM64" s="125"/>
      <c r="IN64" s="125"/>
      <c r="IO64" s="125"/>
      <c r="IP64" s="125"/>
      <c r="IQ64" s="125"/>
      <c r="IR64" s="125"/>
      <c r="IS64" s="125"/>
      <c r="IT64" s="125"/>
      <c r="IU64" s="125"/>
      <c r="IV64" s="125"/>
    </row>
    <row r="65" spans="1:256" ht="24" customHeight="1" x14ac:dyDescent="0.2">
      <c r="A65" s="154" t="s">
        <v>656</v>
      </c>
      <c r="B65" s="151" t="s">
        <v>229</v>
      </c>
      <c r="C65" s="151" t="s">
        <v>658</v>
      </c>
      <c r="D65" s="159" t="s">
        <v>663</v>
      </c>
      <c r="E65" s="151" t="s">
        <v>535</v>
      </c>
      <c r="F65" s="160" t="s">
        <v>13</v>
      </c>
      <c r="G65" s="160"/>
      <c r="H65" s="160">
        <v>78.58</v>
      </c>
      <c r="I65" s="164">
        <f t="shared" si="6"/>
        <v>78.58</v>
      </c>
      <c r="J65" s="124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  <c r="II65" s="125"/>
      <c r="IJ65" s="125"/>
      <c r="IK65" s="125"/>
      <c r="IL65" s="125"/>
      <c r="IM65" s="125"/>
      <c r="IN65" s="125"/>
      <c r="IO65" s="125"/>
      <c r="IP65" s="125"/>
      <c r="IQ65" s="125"/>
      <c r="IR65" s="125"/>
      <c r="IS65" s="125"/>
      <c r="IT65" s="125"/>
      <c r="IU65" s="125"/>
      <c r="IV65" s="125"/>
    </row>
    <row r="66" spans="1:256" ht="24" customHeight="1" x14ac:dyDescent="0.2">
      <c r="A66" s="155" t="s">
        <v>657</v>
      </c>
      <c r="B66" s="151" t="s">
        <v>229</v>
      </c>
      <c r="C66" s="151" t="s">
        <v>659</v>
      </c>
      <c r="D66" s="165" t="s">
        <v>664</v>
      </c>
      <c r="E66" s="151" t="s">
        <v>679</v>
      </c>
      <c r="F66" s="160" t="s">
        <v>13</v>
      </c>
      <c r="G66" s="160"/>
      <c r="H66" s="160">
        <v>96.93</v>
      </c>
      <c r="I66" s="164">
        <f>ROUND(H66*(100-$J$3)/100, 2)</f>
        <v>96.93</v>
      </c>
      <c r="J66" s="123"/>
    </row>
    <row r="67" spans="1:256" ht="24" customHeight="1" x14ac:dyDescent="0.2">
      <c r="A67" s="155" t="s">
        <v>889</v>
      </c>
      <c r="B67" s="151" t="s">
        <v>229</v>
      </c>
      <c r="C67" s="151" t="s">
        <v>660</v>
      </c>
      <c r="D67" s="165" t="s">
        <v>665</v>
      </c>
      <c r="E67" s="151" t="s">
        <v>679</v>
      </c>
      <c r="F67" s="160" t="s">
        <v>13</v>
      </c>
      <c r="G67" s="160"/>
      <c r="H67" s="160">
        <v>96.93</v>
      </c>
      <c r="I67" s="164">
        <f>ROUND(H67*(100-$J$3)/100, 2)</f>
        <v>96.93</v>
      </c>
      <c r="J67" s="123"/>
    </row>
    <row r="68" spans="1:256" ht="30" customHeight="1" x14ac:dyDescent="0.2">
      <c r="A68" s="155" t="s">
        <v>890</v>
      </c>
      <c r="B68" s="151" t="s">
        <v>229</v>
      </c>
      <c r="C68" s="151" t="s">
        <v>661</v>
      </c>
      <c r="D68" s="165" t="s">
        <v>666</v>
      </c>
      <c r="E68" s="151" t="s">
        <v>679</v>
      </c>
      <c r="F68" s="160" t="s">
        <v>13</v>
      </c>
      <c r="G68" s="160"/>
      <c r="H68" s="160">
        <v>96.93</v>
      </c>
      <c r="I68" s="164">
        <f t="shared" si="6"/>
        <v>96.93</v>
      </c>
      <c r="J68" s="124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  <c r="II68" s="125"/>
      <c r="IJ68" s="125"/>
      <c r="IK68" s="125"/>
      <c r="IL68" s="125"/>
      <c r="IM68" s="125"/>
      <c r="IN68" s="125"/>
      <c r="IO68" s="125"/>
      <c r="IP68" s="125"/>
      <c r="IQ68" s="125"/>
      <c r="IR68" s="125"/>
      <c r="IS68" s="125"/>
      <c r="IT68" s="125"/>
      <c r="IU68" s="125"/>
      <c r="IV68" s="125"/>
    </row>
    <row r="69" spans="1:256" ht="14.1" customHeight="1" x14ac:dyDescent="0.2">
      <c r="A69" s="84" t="s">
        <v>173</v>
      </c>
      <c r="B69" s="84"/>
      <c r="C69" s="169"/>
      <c r="D69" s="169"/>
      <c r="E69" s="169"/>
      <c r="F69" s="169"/>
      <c r="G69" s="169"/>
      <c r="H69" s="169"/>
      <c r="I69" s="169"/>
      <c r="J69" s="115"/>
      <c r="K69" s="109"/>
    </row>
    <row r="70" spans="1:256" ht="14.1" customHeight="1" x14ac:dyDescent="0.2">
      <c r="A70" s="151" t="s">
        <v>44</v>
      </c>
      <c r="B70" s="151" t="s">
        <v>277</v>
      </c>
      <c r="C70" s="151" t="s">
        <v>45</v>
      </c>
      <c r="D70" s="159" t="s">
        <v>46</v>
      </c>
      <c r="E70" s="173" t="s">
        <v>47</v>
      </c>
      <c r="F70" s="160" t="s">
        <v>13</v>
      </c>
      <c r="G70" s="160">
        <v>50</v>
      </c>
      <c r="H70" s="174">
        <v>41.57</v>
      </c>
      <c r="I70" s="161">
        <f t="shared" ref="I70:I81" si="7">ROUND(H70*(100-$I$2)/100, 2)</f>
        <v>41.57</v>
      </c>
      <c r="J70" s="63"/>
    </row>
    <row r="71" spans="1:256" customFormat="1" ht="24" hidden="1" customHeight="1" x14ac:dyDescent="0.25">
      <c r="A71" s="151" t="s">
        <v>142</v>
      </c>
      <c r="B71" s="151" t="s">
        <v>277</v>
      </c>
      <c r="C71" s="151" t="s">
        <v>45</v>
      </c>
      <c r="D71" s="159" t="s">
        <v>143</v>
      </c>
      <c r="E71" s="173" t="s">
        <v>141</v>
      </c>
      <c r="F71" s="160" t="s">
        <v>13</v>
      </c>
      <c r="G71" s="160">
        <v>50</v>
      </c>
      <c r="H71" s="160">
        <v>29.86</v>
      </c>
      <c r="I71" s="161">
        <f t="shared" si="7"/>
        <v>29.86</v>
      </c>
      <c r="J71" s="63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6" ht="24" customHeight="1" x14ac:dyDescent="0.2">
      <c r="A72" s="151" t="s">
        <v>197</v>
      </c>
      <c r="B72" s="151" t="s">
        <v>277</v>
      </c>
      <c r="C72" s="151" t="s">
        <v>194</v>
      </c>
      <c r="D72" s="165" t="s">
        <v>48</v>
      </c>
      <c r="E72" s="173" t="s">
        <v>49</v>
      </c>
      <c r="F72" s="160" t="s">
        <v>13</v>
      </c>
      <c r="G72" s="160">
        <v>50</v>
      </c>
      <c r="H72" s="160">
        <v>48.52</v>
      </c>
      <c r="I72" s="161">
        <f t="shared" si="7"/>
        <v>48.52</v>
      </c>
      <c r="J72" s="63"/>
    </row>
    <row r="73" spans="1:256" ht="24" customHeight="1" x14ac:dyDescent="0.2">
      <c r="A73" s="151" t="s">
        <v>198</v>
      </c>
      <c r="B73" s="151" t="s">
        <v>277</v>
      </c>
      <c r="C73" s="151" t="s">
        <v>195</v>
      </c>
      <c r="D73" s="159" t="s">
        <v>50</v>
      </c>
      <c r="E73" s="173" t="s">
        <v>51</v>
      </c>
      <c r="F73" s="160" t="s">
        <v>13</v>
      </c>
      <c r="G73" s="160">
        <v>50</v>
      </c>
      <c r="H73" s="160">
        <v>48.52</v>
      </c>
      <c r="I73" s="161">
        <f t="shared" si="7"/>
        <v>48.52</v>
      </c>
      <c r="J73" s="63"/>
    </row>
    <row r="74" spans="1:256" ht="24" customHeight="1" x14ac:dyDescent="0.2">
      <c r="A74" s="151" t="s">
        <v>199</v>
      </c>
      <c r="B74" s="151" t="s">
        <v>277</v>
      </c>
      <c r="C74" s="151" t="s">
        <v>196</v>
      </c>
      <c r="D74" s="159" t="s">
        <v>52</v>
      </c>
      <c r="E74" s="151" t="s">
        <v>200</v>
      </c>
      <c r="F74" s="160" t="s">
        <v>13</v>
      </c>
      <c r="G74" s="160" t="s">
        <v>13</v>
      </c>
      <c r="H74" s="160">
        <v>48.52</v>
      </c>
      <c r="I74" s="161">
        <f t="shared" si="7"/>
        <v>48.52</v>
      </c>
      <c r="J74" s="63"/>
    </row>
    <row r="75" spans="1:256" ht="24" customHeight="1" x14ac:dyDescent="0.2">
      <c r="A75" s="151" t="s">
        <v>1961</v>
      </c>
      <c r="B75" s="444" t="s">
        <v>277</v>
      </c>
      <c r="C75" s="151" t="s">
        <v>1462</v>
      </c>
      <c r="D75" s="445" t="s">
        <v>1463</v>
      </c>
      <c r="E75" s="509"/>
      <c r="F75" s="160" t="s">
        <v>13</v>
      </c>
      <c r="G75" s="510"/>
      <c r="H75" s="160">
        <v>42.55</v>
      </c>
      <c r="I75" s="161">
        <f t="shared" si="7"/>
        <v>42.55</v>
      </c>
      <c r="J75" s="511"/>
      <c r="K75" s="512"/>
      <c r="L75" s="512"/>
      <c r="M75" s="512"/>
      <c r="N75" s="512"/>
      <c r="O75" s="512"/>
      <c r="P75" s="512"/>
      <c r="Q75" s="512"/>
      <c r="R75" s="512"/>
      <c r="S75" s="512"/>
      <c r="T75" s="512"/>
      <c r="U75" s="512"/>
      <c r="V75" s="512"/>
      <c r="W75" s="512"/>
      <c r="X75" s="512"/>
      <c r="Y75" s="512"/>
      <c r="Z75" s="512"/>
      <c r="AA75" s="512"/>
      <c r="AB75" s="512"/>
      <c r="AC75" s="512"/>
      <c r="AD75" s="512"/>
      <c r="AE75" s="512"/>
      <c r="AF75" s="512"/>
      <c r="AG75" s="512"/>
      <c r="AH75" s="512"/>
      <c r="AI75" s="512"/>
      <c r="AJ75" s="512"/>
      <c r="AK75" s="512"/>
      <c r="AL75" s="512"/>
      <c r="AM75" s="512"/>
      <c r="AN75" s="512"/>
      <c r="AO75" s="512"/>
      <c r="AP75" s="512"/>
      <c r="AQ75" s="512"/>
      <c r="AR75" s="512"/>
      <c r="AS75" s="512"/>
      <c r="AT75" s="512"/>
      <c r="AU75" s="512"/>
      <c r="AV75" s="512"/>
      <c r="AW75" s="512"/>
      <c r="AX75" s="512"/>
      <c r="AY75" s="512"/>
      <c r="AZ75" s="512"/>
      <c r="BA75" s="512"/>
      <c r="BB75" s="512"/>
      <c r="BC75" s="512"/>
      <c r="BD75" s="512"/>
      <c r="BE75" s="512"/>
      <c r="BF75" s="512"/>
      <c r="BG75" s="512"/>
      <c r="BH75" s="512"/>
      <c r="BI75" s="512"/>
      <c r="BJ75" s="512"/>
      <c r="BK75" s="512"/>
      <c r="BL75" s="512"/>
      <c r="BM75" s="512"/>
      <c r="BN75" s="512"/>
      <c r="BO75" s="512"/>
      <c r="BP75" s="512"/>
      <c r="BQ75" s="512"/>
      <c r="BR75" s="512"/>
      <c r="BS75" s="512"/>
      <c r="BT75" s="512"/>
      <c r="BU75" s="512"/>
      <c r="BV75" s="512"/>
      <c r="BW75" s="512"/>
      <c r="BX75" s="512"/>
      <c r="BY75" s="512"/>
      <c r="BZ75" s="512"/>
      <c r="CA75" s="512"/>
      <c r="CB75" s="512"/>
      <c r="CC75" s="512"/>
      <c r="CD75" s="512"/>
      <c r="CE75" s="512"/>
      <c r="CF75" s="512"/>
      <c r="CG75" s="512"/>
      <c r="CH75" s="512"/>
      <c r="CI75" s="512"/>
      <c r="CJ75" s="512"/>
      <c r="CK75" s="512"/>
      <c r="CL75" s="512"/>
      <c r="CM75" s="512"/>
      <c r="CN75" s="512"/>
      <c r="CO75" s="512"/>
      <c r="CP75" s="512"/>
      <c r="CQ75" s="512"/>
      <c r="CR75" s="512"/>
      <c r="CS75" s="512"/>
      <c r="CT75" s="512"/>
      <c r="CU75" s="512"/>
      <c r="CV75" s="512"/>
      <c r="CW75" s="512"/>
      <c r="CX75" s="512"/>
      <c r="CY75" s="512"/>
      <c r="CZ75" s="512"/>
      <c r="DA75" s="512"/>
      <c r="DB75" s="512"/>
      <c r="DC75" s="512"/>
      <c r="DD75" s="512"/>
      <c r="DE75" s="512"/>
      <c r="DF75" s="512"/>
      <c r="DG75" s="512"/>
      <c r="DH75" s="512"/>
      <c r="DI75" s="512"/>
      <c r="DJ75" s="512"/>
      <c r="DK75" s="512"/>
      <c r="DL75" s="512"/>
      <c r="DM75" s="512"/>
      <c r="DN75" s="512"/>
      <c r="DO75" s="512"/>
      <c r="DP75" s="512"/>
      <c r="DQ75" s="512"/>
      <c r="DR75" s="512"/>
      <c r="DS75" s="512"/>
      <c r="DT75" s="512"/>
      <c r="DU75" s="512"/>
      <c r="DV75" s="512"/>
      <c r="DW75" s="512"/>
      <c r="DX75" s="512"/>
      <c r="DY75" s="512"/>
      <c r="DZ75" s="512"/>
      <c r="EA75" s="512"/>
      <c r="EB75" s="512"/>
      <c r="EC75" s="512"/>
      <c r="ED75" s="512"/>
      <c r="EE75" s="512"/>
      <c r="EF75" s="512"/>
      <c r="EG75" s="512"/>
      <c r="EH75" s="512"/>
      <c r="EI75" s="512"/>
      <c r="EJ75" s="512"/>
      <c r="EK75" s="512"/>
      <c r="EL75" s="512"/>
      <c r="EM75" s="512"/>
      <c r="EN75" s="512"/>
      <c r="EO75" s="512"/>
      <c r="EP75" s="512"/>
      <c r="EQ75" s="512"/>
      <c r="ER75" s="512"/>
      <c r="ES75" s="512"/>
      <c r="ET75" s="512"/>
      <c r="EU75" s="512"/>
      <c r="EV75" s="512"/>
      <c r="EW75" s="512"/>
      <c r="EX75" s="512"/>
      <c r="EY75" s="512"/>
      <c r="EZ75" s="512"/>
      <c r="FA75" s="512"/>
      <c r="FB75" s="512"/>
      <c r="FC75" s="512"/>
      <c r="FD75" s="512"/>
      <c r="FE75" s="512"/>
      <c r="FF75" s="512"/>
      <c r="FG75" s="512"/>
      <c r="FH75" s="512"/>
      <c r="FI75" s="512"/>
      <c r="FJ75" s="512"/>
      <c r="FK75" s="512"/>
      <c r="FL75" s="512"/>
      <c r="FM75" s="512"/>
      <c r="FN75" s="512"/>
      <c r="FO75" s="512"/>
      <c r="FP75" s="512"/>
      <c r="FQ75" s="512"/>
      <c r="FR75" s="512"/>
      <c r="FS75" s="512"/>
      <c r="FT75" s="512"/>
      <c r="FU75" s="512"/>
      <c r="FV75" s="512"/>
      <c r="FW75" s="512"/>
      <c r="FX75" s="512"/>
      <c r="FY75" s="512"/>
      <c r="FZ75" s="512"/>
      <c r="GA75" s="512"/>
      <c r="GB75" s="512"/>
      <c r="GC75" s="512"/>
      <c r="GD75" s="512"/>
      <c r="GE75" s="512"/>
      <c r="GF75" s="512"/>
      <c r="GG75" s="512"/>
      <c r="GH75" s="512"/>
      <c r="GI75" s="512"/>
      <c r="GJ75" s="512"/>
      <c r="GK75" s="512"/>
      <c r="GL75" s="512"/>
      <c r="GM75" s="512"/>
      <c r="GN75" s="512"/>
      <c r="GO75" s="512"/>
      <c r="GP75" s="512"/>
      <c r="GQ75" s="512"/>
      <c r="GR75" s="512"/>
      <c r="GS75" s="512"/>
      <c r="GT75" s="512"/>
      <c r="GU75" s="512"/>
      <c r="GV75" s="512"/>
      <c r="GW75" s="512"/>
      <c r="GX75" s="512"/>
      <c r="GY75" s="512"/>
      <c r="GZ75" s="512"/>
      <c r="HA75" s="512"/>
      <c r="HB75" s="512"/>
      <c r="HC75" s="512"/>
      <c r="HD75" s="512"/>
      <c r="HE75" s="512"/>
      <c r="HF75" s="512"/>
      <c r="HG75" s="512"/>
      <c r="HH75" s="512"/>
      <c r="HI75" s="512"/>
      <c r="HJ75" s="512"/>
      <c r="HK75" s="512"/>
      <c r="HL75" s="512"/>
      <c r="HM75" s="512"/>
      <c r="HN75" s="512"/>
      <c r="HO75" s="512"/>
      <c r="HP75" s="512"/>
      <c r="HQ75" s="512"/>
      <c r="HR75" s="512"/>
      <c r="HS75" s="512"/>
      <c r="HT75" s="512"/>
      <c r="HU75" s="512"/>
      <c r="HV75" s="512"/>
      <c r="HW75" s="512"/>
      <c r="HX75" s="512"/>
      <c r="HY75" s="512"/>
      <c r="HZ75" s="512"/>
      <c r="IA75" s="512"/>
      <c r="IB75" s="512"/>
      <c r="IC75" s="512"/>
      <c r="ID75" s="512"/>
      <c r="IE75" s="512"/>
      <c r="IF75" s="512"/>
      <c r="IG75" s="512"/>
      <c r="IH75" s="512"/>
      <c r="II75" s="512"/>
      <c r="IJ75" s="512"/>
      <c r="IK75" s="512"/>
      <c r="IL75" s="512"/>
      <c r="IM75" s="512"/>
      <c r="IN75" s="512"/>
      <c r="IO75" s="512"/>
      <c r="IP75" s="512"/>
      <c r="IQ75" s="512"/>
      <c r="IR75" s="512"/>
      <c r="IS75" s="512"/>
      <c r="IT75" s="512"/>
      <c r="IU75" s="512"/>
      <c r="IV75" s="512"/>
    </row>
    <row r="76" spans="1:256" ht="24" customHeight="1" x14ac:dyDescent="0.2">
      <c r="A76" s="151" t="s">
        <v>1962</v>
      </c>
      <c r="B76" s="444" t="s">
        <v>277</v>
      </c>
      <c r="C76" s="151" t="s">
        <v>1517</v>
      </c>
      <c r="D76" s="445" t="s">
        <v>1520</v>
      </c>
      <c r="E76" s="417"/>
      <c r="F76" s="160" t="s">
        <v>13</v>
      </c>
      <c r="G76" s="418"/>
      <c r="H76" s="160">
        <v>49.71</v>
      </c>
      <c r="I76" s="161">
        <f t="shared" si="7"/>
        <v>49.71</v>
      </c>
      <c r="J76" s="443"/>
      <c r="K76" s="441"/>
      <c r="L76" s="441"/>
      <c r="M76" s="441"/>
      <c r="N76" s="441"/>
      <c r="O76" s="441"/>
      <c r="P76" s="441"/>
      <c r="Q76" s="441"/>
      <c r="R76" s="441"/>
      <c r="S76" s="441"/>
      <c r="T76" s="441"/>
      <c r="U76" s="441"/>
      <c r="V76" s="441"/>
      <c r="W76" s="441"/>
      <c r="X76" s="441"/>
      <c r="Y76" s="441"/>
      <c r="Z76" s="441"/>
      <c r="AA76" s="441"/>
      <c r="AB76" s="441"/>
      <c r="AC76" s="441"/>
      <c r="AD76" s="441"/>
      <c r="AE76" s="441"/>
      <c r="AF76" s="441"/>
      <c r="AG76" s="441"/>
      <c r="AH76" s="441"/>
      <c r="AI76" s="441"/>
      <c r="AJ76" s="441"/>
      <c r="AK76" s="441"/>
      <c r="AL76" s="441"/>
      <c r="AM76" s="441"/>
      <c r="AN76" s="441"/>
      <c r="AO76" s="441"/>
      <c r="AP76" s="441"/>
      <c r="AQ76" s="441"/>
      <c r="AR76" s="441"/>
      <c r="AS76" s="441"/>
      <c r="AT76" s="441"/>
      <c r="AU76" s="441"/>
      <c r="AV76" s="441"/>
      <c r="AW76" s="441"/>
      <c r="AX76" s="441"/>
      <c r="AY76" s="441"/>
      <c r="AZ76" s="441"/>
      <c r="BA76" s="441"/>
      <c r="BB76" s="441"/>
      <c r="BC76" s="441"/>
      <c r="BD76" s="441"/>
      <c r="BE76" s="441"/>
      <c r="BF76" s="441"/>
      <c r="BG76" s="441"/>
      <c r="BH76" s="441"/>
      <c r="BI76" s="441"/>
      <c r="BJ76" s="441"/>
      <c r="BK76" s="441"/>
      <c r="BL76" s="441"/>
      <c r="BM76" s="441"/>
      <c r="BN76" s="441"/>
      <c r="BO76" s="441"/>
      <c r="BP76" s="441"/>
      <c r="BQ76" s="441"/>
      <c r="BR76" s="441"/>
      <c r="BS76" s="441"/>
      <c r="BT76" s="441"/>
      <c r="BU76" s="441"/>
      <c r="BV76" s="441"/>
      <c r="BW76" s="441"/>
      <c r="BX76" s="441"/>
      <c r="BY76" s="441"/>
      <c r="BZ76" s="441"/>
      <c r="CA76" s="441"/>
      <c r="CB76" s="441"/>
      <c r="CC76" s="441"/>
      <c r="CD76" s="441"/>
      <c r="CE76" s="441"/>
      <c r="CF76" s="441"/>
      <c r="CG76" s="441"/>
      <c r="CH76" s="441"/>
      <c r="CI76" s="441"/>
      <c r="CJ76" s="441"/>
      <c r="CK76" s="441"/>
      <c r="CL76" s="441"/>
      <c r="CM76" s="441"/>
      <c r="CN76" s="441"/>
      <c r="CO76" s="441"/>
      <c r="CP76" s="441"/>
      <c r="CQ76" s="441"/>
      <c r="CR76" s="441"/>
      <c r="CS76" s="441"/>
      <c r="CT76" s="441"/>
      <c r="CU76" s="441"/>
      <c r="CV76" s="441"/>
      <c r="CW76" s="441"/>
      <c r="CX76" s="441"/>
      <c r="CY76" s="441"/>
      <c r="CZ76" s="441"/>
      <c r="DA76" s="441"/>
      <c r="DB76" s="441"/>
      <c r="DC76" s="441"/>
      <c r="DD76" s="441"/>
      <c r="DE76" s="441"/>
      <c r="DF76" s="441"/>
      <c r="DG76" s="441"/>
      <c r="DH76" s="441"/>
      <c r="DI76" s="441"/>
      <c r="DJ76" s="441"/>
      <c r="DK76" s="441"/>
      <c r="DL76" s="441"/>
      <c r="DM76" s="441"/>
      <c r="DN76" s="441"/>
      <c r="DO76" s="441"/>
      <c r="DP76" s="441"/>
      <c r="DQ76" s="441"/>
      <c r="DR76" s="441"/>
      <c r="DS76" s="441"/>
      <c r="DT76" s="441"/>
      <c r="DU76" s="441"/>
      <c r="DV76" s="441"/>
      <c r="DW76" s="441"/>
      <c r="DX76" s="441"/>
      <c r="DY76" s="441"/>
      <c r="DZ76" s="441"/>
      <c r="EA76" s="441"/>
      <c r="EB76" s="441"/>
      <c r="EC76" s="441"/>
      <c r="ED76" s="441"/>
      <c r="EE76" s="441"/>
      <c r="EF76" s="441"/>
      <c r="EG76" s="441"/>
      <c r="EH76" s="441"/>
      <c r="EI76" s="441"/>
      <c r="EJ76" s="441"/>
      <c r="EK76" s="441"/>
      <c r="EL76" s="441"/>
      <c r="EM76" s="441"/>
      <c r="EN76" s="441"/>
      <c r="EO76" s="441"/>
      <c r="EP76" s="441"/>
      <c r="EQ76" s="441"/>
      <c r="ER76" s="441"/>
      <c r="ES76" s="441"/>
      <c r="ET76" s="441"/>
      <c r="EU76" s="441"/>
      <c r="EV76" s="441"/>
      <c r="EW76" s="441"/>
      <c r="EX76" s="441"/>
      <c r="EY76" s="441"/>
      <c r="EZ76" s="441"/>
      <c r="FA76" s="441"/>
      <c r="FB76" s="441"/>
      <c r="FC76" s="441"/>
      <c r="FD76" s="441"/>
      <c r="FE76" s="441"/>
      <c r="FF76" s="441"/>
      <c r="FG76" s="441"/>
      <c r="FH76" s="441"/>
      <c r="FI76" s="441"/>
      <c r="FJ76" s="441"/>
      <c r="FK76" s="441"/>
      <c r="FL76" s="441"/>
      <c r="FM76" s="441"/>
      <c r="FN76" s="441"/>
      <c r="FO76" s="441"/>
      <c r="FP76" s="441"/>
      <c r="FQ76" s="441"/>
      <c r="FR76" s="441"/>
      <c r="FS76" s="441"/>
      <c r="FT76" s="441"/>
      <c r="FU76" s="441"/>
      <c r="FV76" s="441"/>
      <c r="FW76" s="441"/>
      <c r="FX76" s="441"/>
      <c r="FY76" s="441"/>
      <c r="FZ76" s="441"/>
      <c r="GA76" s="441"/>
      <c r="GB76" s="441"/>
      <c r="GC76" s="441"/>
      <c r="GD76" s="441"/>
      <c r="GE76" s="441"/>
      <c r="GF76" s="441"/>
      <c r="GG76" s="441"/>
      <c r="GH76" s="441"/>
      <c r="GI76" s="441"/>
      <c r="GJ76" s="441"/>
      <c r="GK76" s="441"/>
      <c r="GL76" s="441"/>
      <c r="GM76" s="441"/>
      <c r="GN76" s="441"/>
      <c r="GO76" s="441"/>
      <c r="GP76" s="441"/>
      <c r="GQ76" s="441"/>
      <c r="GR76" s="441"/>
      <c r="GS76" s="441"/>
      <c r="GT76" s="441"/>
      <c r="GU76" s="441"/>
      <c r="GV76" s="441"/>
      <c r="GW76" s="441"/>
      <c r="GX76" s="441"/>
      <c r="GY76" s="441"/>
      <c r="GZ76" s="441"/>
      <c r="HA76" s="441"/>
      <c r="HB76" s="441"/>
      <c r="HC76" s="441"/>
      <c r="HD76" s="441"/>
      <c r="HE76" s="441"/>
      <c r="HF76" s="441"/>
      <c r="HG76" s="441"/>
      <c r="HH76" s="441"/>
      <c r="HI76" s="441"/>
      <c r="HJ76" s="441"/>
      <c r="HK76" s="441"/>
      <c r="HL76" s="441"/>
      <c r="HM76" s="441"/>
      <c r="HN76" s="441"/>
      <c r="HO76" s="441"/>
      <c r="HP76" s="441"/>
      <c r="HQ76" s="441"/>
      <c r="HR76" s="441"/>
      <c r="HS76" s="441"/>
      <c r="HT76" s="441"/>
      <c r="HU76" s="441"/>
      <c r="HV76" s="441"/>
      <c r="HW76" s="441"/>
      <c r="HX76" s="441"/>
      <c r="HY76" s="441"/>
      <c r="HZ76" s="441"/>
      <c r="IA76" s="441"/>
      <c r="IB76" s="441"/>
      <c r="IC76" s="441"/>
      <c r="ID76" s="441"/>
      <c r="IE76" s="441"/>
      <c r="IF76" s="441"/>
      <c r="IG76" s="441"/>
      <c r="IH76" s="441"/>
      <c r="II76" s="441"/>
      <c r="IJ76" s="441"/>
      <c r="IK76" s="441"/>
      <c r="IL76" s="441"/>
      <c r="IM76" s="441"/>
      <c r="IN76" s="441"/>
      <c r="IO76" s="441"/>
      <c r="IP76" s="441"/>
      <c r="IQ76" s="441"/>
      <c r="IR76" s="441"/>
      <c r="IS76" s="441"/>
      <c r="IT76" s="441"/>
      <c r="IU76" s="441"/>
      <c r="IV76" s="441"/>
    </row>
    <row r="77" spans="1:256" ht="24" customHeight="1" x14ac:dyDescent="0.2">
      <c r="A77" s="151" t="s">
        <v>1963</v>
      </c>
      <c r="B77" s="444" t="s">
        <v>277</v>
      </c>
      <c r="C77" s="151" t="s">
        <v>1518</v>
      </c>
      <c r="D77" s="445" t="s">
        <v>1521</v>
      </c>
      <c r="E77" s="417"/>
      <c r="F77" s="160" t="s">
        <v>13</v>
      </c>
      <c r="G77" s="418"/>
      <c r="H77" s="160">
        <v>49.71</v>
      </c>
      <c r="I77" s="161">
        <f t="shared" si="7"/>
        <v>49.71</v>
      </c>
      <c r="J77" s="443"/>
      <c r="K77" s="441"/>
      <c r="L77" s="441"/>
      <c r="M77" s="441"/>
      <c r="N77" s="441"/>
      <c r="O77" s="441"/>
      <c r="P77" s="441"/>
      <c r="Q77" s="441"/>
      <c r="R77" s="441"/>
      <c r="S77" s="441"/>
      <c r="T77" s="441"/>
      <c r="U77" s="441"/>
      <c r="V77" s="441"/>
      <c r="W77" s="441"/>
      <c r="X77" s="441"/>
      <c r="Y77" s="441"/>
      <c r="Z77" s="441"/>
      <c r="AA77" s="441"/>
      <c r="AB77" s="441"/>
      <c r="AC77" s="441"/>
      <c r="AD77" s="441"/>
      <c r="AE77" s="441"/>
      <c r="AF77" s="441"/>
      <c r="AG77" s="441"/>
      <c r="AH77" s="441"/>
      <c r="AI77" s="441"/>
      <c r="AJ77" s="441"/>
      <c r="AK77" s="441"/>
      <c r="AL77" s="441"/>
      <c r="AM77" s="441"/>
      <c r="AN77" s="441"/>
      <c r="AO77" s="441"/>
      <c r="AP77" s="441"/>
      <c r="AQ77" s="441"/>
      <c r="AR77" s="441"/>
      <c r="AS77" s="441"/>
      <c r="AT77" s="441"/>
      <c r="AU77" s="441"/>
      <c r="AV77" s="441"/>
      <c r="AW77" s="441"/>
      <c r="AX77" s="441"/>
      <c r="AY77" s="441"/>
      <c r="AZ77" s="441"/>
      <c r="BA77" s="441"/>
      <c r="BB77" s="441"/>
      <c r="BC77" s="441"/>
      <c r="BD77" s="441"/>
      <c r="BE77" s="441"/>
      <c r="BF77" s="441"/>
      <c r="BG77" s="441"/>
      <c r="BH77" s="441"/>
      <c r="BI77" s="441"/>
      <c r="BJ77" s="441"/>
      <c r="BK77" s="441"/>
      <c r="BL77" s="441"/>
      <c r="BM77" s="441"/>
      <c r="BN77" s="441"/>
      <c r="BO77" s="441"/>
      <c r="BP77" s="441"/>
      <c r="BQ77" s="441"/>
      <c r="BR77" s="441"/>
      <c r="BS77" s="441"/>
      <c r="BT77" s="441"/>
      <c r="BU77" s="441"/>
      <c r="BV77" s="441"/>
      <c r="BW77" s="441"/>
      <c r="BX77" s="441"/>
      <c r="BY77" s="441"/>
      <c r="BZ77" s="441"/>
      <c r="CA77" s="441"/>
      <c r="CB77" s="441"/>
      <c r="CC77" s="441"/>
      <c r="CD77" s="441"/>
      <c r="CE77" s="441"/>
      <c r="CF77" s="441"/>
      <c r="CG77" s="441"/>
      <c r="CH77" s="441"/>
      <c r="CI77" s="441"/>
      <c r="CJ77" s="441"/>
      <c r="CK77" s="441"/>
      <c r="CL77" s="441"/>
      <c r="CM77" s="441"/>
      <c r="CN77" s="441"/>
      <c r="CO77" s="441"/>
      <c r="CP77" s="441"/>
      <c r="CQ77" s="441"/>
      <c r="CR77" s="441"/>
      <c r="CS77" s="441"/>
      <c r="CT77" s="441"/>
      <c r="CU77" s="441"/>
      <c r="CV77" s="441"/>
      <c r="CW77" s="441"/>
      <c r="CX77" s="441"/>
      <c r="CY77" s="441"/>
      <c r="CZ77" s="441"/>
      <c r="DA77" s="441"/>
      <c r="DB77" s="441"/>
      <c r="DC77" s="441"/>
      <c r="DD77" s="441"/>
      <c r="DE77" s="441"/>
      <c r="DF77" s="441"/>
      <c r="DG77" s="441"/>
      <c r="DH77" s="441"/>
      <c r="DI77" s="441"/>
      <c r="DJ77" s="441"/>
      <c r="DK77" s="441"/>
      <c r="DL77" s="441"/>
      <c r="DM77" s="441"/>
      <c r="DN77" s="441"/>
      <c r="DO77" s="441"/>
      <c r="DP77" s="441"/>
      <c r="DQ77" s="441"/>
      <c r="DR77" s="441"/>
      <c r="DS77" s="441"/>
      <c r="DT77" s="441"/>
      <c r="DU77" s="441"/>
      <c r="DV77" s="441"/>
      <c r="DW77" s="441"/>
      <c r="DX77" s="441"/>
      <c r="DY77" s="441"/>
      <c r="DZ77" s="441"/>
      <c r="EA77" s="441"/>
      <c r="EB77" s="441"/>
      <c r="EC77" s="441"/>
      <c r="ED77" s="441"/>
      <c r="EE77" s="441"/>
      <c r="EF77" s="441"/>
      <c r="EG77" s="441"/>
      <c r="EH77" s="441"/>
      <c r="EI77" s="441"/>
      <c r="EJ77" s="441"/>
      <c r="EK77" s="441"/>
      <c r="EL77" s="441"/>
      <c r="EM77" s="441"/>
      <c r="EN77" s="441"/>
      <c r="EO77" s="441"/>
      <c r="EP77" s="441"/>
      <c r="EQ77" s="441"/>
      <c r="ER77" s="441"/>
      <c r="ES77" s="441"/>
      <c r="ET77" s="441"/>
      <c r="EU77" s="441"/>
      <c r="EV77" s="441"/>
      <c r="EW77" s="441"/>
      <c r="EX77" s="441"/>
      <c r="EY77" s="441"/>
      <c r="EZ77" s="441"/>
      <c r="FA77" s="441"/>
      <c r="FB77" s="441"/>
      <c r="FC77" s="441"/>
      <c r="FD77" s="441"/>
      <c r="FE77" s="441"/>
      <c r="FF77" s="441"/>
      <c r="FG77" s="441"/>
      <c r="FH77" s="441"/>
      <c r="FI77" s="441"/>
      <c r="FJ77" s="441"/>
      <c r="FK77" s="441"/>
      <c r="FL77" s="441"/>
      <c r="FM77" s="441"/>
      <c r="FN77" s="441"/>
      <c r="FO77" s="441"/>
      <c r="FP77" s="441"/>
      <c r="FQ77" s="441"/>
      <c r="FR77" s="441"/>
      <c r="FS77" s="441"/>
      <c r="FT77" s="441"/>
      <c r="FU77" s="441"/>
      <c r="FV77" s="441"/>
      <c r="FW77" s="441"/>
      <c r="FX77" s="441"/>
      <c r="FY77" s="441"/>
      <c r="FZ77" s="441"/>
      <c r="GA77" s="441"/>
      <c r="GB77" s="441"/>
      <c r="GC77" s="441"/>
      <c r="GD77" s="441"/>
      <c r="GE77" s="441"/>
      <c r="GF77" s="441"/>
      <c r="GG77" s="441"/>
      <c r="GH77" s="441"/>
      <c r="GI77" s="441"/>
      <c r="GJ77" s="441"/>
      <c r="GK77" s="441"/>
      <c r="GL77" s="441"/>
      <c r="GM77" s="441"/>
      <c r="GN77" s="441"/>
      <c r="GO77" s="441"/>
      <c r="GP77" s="441"/>
      <c r="GQ77" s="441"/>
      <c r="GR77" s="441"/>
      <c r="GS77" s="441"/>
      <c r="GT77" s="441"/>
      <c r="GU77" s="441"/>
      <c r="GV77" s="441"/>
      <c r="GW77" s="441"/>
      <c r="GX77" s="441"/>
      <c r="GY77" s="441"/>
      <c r="GZ77" s="441"/>
      <c r="HA77" s="441"/>
      <c r="HB77" s="441"/>
      <c r="HC77" s="441"/>
      <c r="HD77" s="441"/>
      <c r="HE77" s="441"/>
      <c r="HF77" s="441"/>
      <c r="HG77" s="441"/>
      <c r="HH77" s="441"/>
      <c r="HI77" s="441"/>
      <c r="HJ77" s="441"/>
      <c r="HK77" s="441"/>
      <c r="HL77" s="441"/>
      <c r="HM77" s="441"/>
      <c r="HN77" s="441"/>
      <c r="HO77" s="441"/>
      <c r="HP77" s="441"/>
      <c r="HQ77" s="441"/>
      <c r="HR77" s="441"/>
      <c r="HS77" s="441"/>
      <c r="HT77" s="441"/>
      <c r="HU77" s="441"/>
      <c r="HV77" s="441"/>
      <c r="HW77" s="441"/>
      <c r="HX77" s="441"/>
      <c r="HY77" s="441"/>
      <c r="HZ77" s="441"/>
      <c r="IA77" s="441"/>
      <c r="IB77" s="441"/>
      <c r="IC77" s="441"/>
      <c r="ID77" s="441"/>
      <c r="IE77" s="441"/>
      <c r="IF77" s="441"/>
      <c r="IG77" s="441"/>
      <c r="IH77" s="441"/>
      <c r="II77" s="441"/>
      <c r="IJ77" s="441"/>
      <c r="IK77" s="441"/>
      <c r="IL77" s="441"/>
      <c r="IM77" s="441"/>
      <c r="IN77" s="441"/>
      <c r="IO77" s="441"/>
      <c r="IP77" s="441"/>
      <c r="IQ77" s="441"/>
      <c r="IR77" s="441"/>
      <c r="IS77" s="441"/>
      <c r="IT77" s="441"/>
      <c r="IU77" s="441"/>
      <c r="IV77" s="441"/>
    </row>
    <row r="78" spans="1:256" ht="24" customHeight="1" x14ac:dyDescent="0.2">
      <c r="A78" s="151" t="s">
        <v>1964</v>
      </c>
      <c r="B78" s="444" t="s">
        <v>277</v>
      </c>
      <c r="C78" s="151" t="s">
        <v>1519</v>
      </c>
      <c r="D78" s="445" t="s">
        <v>1522</v>
      </c>
      <c r="E78" s="417"/>
      <c r="F78" s="160" t="s">
        <v>13</v>
      </c>
      <c r="G78" s="418"/>
      <c r="H78" s="160">
        <v>49.71</v>
      </c>
      <c r="I78" s="161">
        <f t="shared" si="7"/>
        <v>49.71</v>
      </c>
      <c r="J78" s="443"/>
      <c r="K78" s="441"/>
      <c r="L78" s="441"/>
      <c r="M78" s="441"/>
      <c r="N78" s="441"/>
      <c r="O78" s="441"/>
      <c r="P78" s="441"/>
      <c r="Q78" s="441"/>
      <c r="R78" s="441"/>
      <c r="S78" s="441"/>
      <c r="T78" s="441"/>
      <c r="U78" s="441"/>
      <c r="V78" s="441"/>
      <c r="W78" s="441"/>
      <c r="X78" s="441"/>
      <c r="Y78" s="441"/>
      <c r="Z78" s="441"/>
      <c r="AA78" s="441"/>
      <c r="AB78" s="441"/>
      <c r="AC78" s="441"/>
      <c r="AD78" s="441"/>
      <c r="AE78" s="441"/>
      <c r="AF78" s="441"/>
      <c r="AG78" s="441"/>
      <c r="AH78" s="441"/>
      <c r="AI78" s="441"/>
      <c r="AJ78" s="441"/>
      <c r="AK78" s="441"/>
      <c r="AL78" s="441"/>
      <c r="AM78" s="441"/>
      <c r="AN78" s="441"/>
      <c r="AO78" s="441"/>
      <c r="AP78" s="441"/>
      <c r="AQ78" s="441"/>
      <c r="AR78" s="441"/>
      <c r="AS78" s="441"/>
      <c r="AT78" s="441"/>
      <c r="AU78" s="441"/>
      <c r="AV78" s="441"/>
      <c r="AW78" s="441"/>
      <c r="AX78" s="441"/>
      <c r="AY78" s="441"/>
      <c r="AZ78" s="441"/>
      <c r="BA78" s="441"/>
      <c r="BB78" s="441"/>
      <c r="BC78" s="441"/>
      <c r="BD78" s="441"/>
      <c r="BE78" s="441"/>
      <c r="BF78" s="441"/>
      <c r="BG78" s="441"/>
      <c r="BH78" s="441"/>
      <c r="BI78" s="441"/>
      <c r="BJ78" s="441"/>
      <c r="BK78" s="441"/>
      <c r="BL78" s="441"/>
      <c r="BM78" s="441"/>
      <c r="BN78" s="441"/>
      <c r="BO78" s="441"/>
      <c r="BP78" s="441"/>
      <c r="BQ78" s="441"/>
      <c r="BR78" s="441"/>
      <c r="BS78" s="441"/>
      <c r="BT78" s="441"/>
      <c r="BU78" s="441"/>
      <c r="BV78" s="441"/>
      <c r="BW78" s="441"/>
      <c r="BX78" s="441"/>
      <c r="BY78" s="441"/>
      <c r="BZ78" s="441"/>
      <c r="CA78" s="441"/>
      <c r="CB78" s="441"/>
      <c r="CC78" s="441"/>
      <c r="CD78" s="441"/>
      <c r="CE78" s="441"/>
      <c r="CF78" s="441"/>
      <c r="CG78" s="441"/>
      <c r="CH78" s="441"/>
      <c r="CI78" s="441"/>
      <c r="CJ78" s="441"/>
      <c r="CK78" s="441"/>
      <c r="CL78" s="441"/>
      <c r="CM78" s="441"/>
      <c r="CN78" s="441"/>
      <c r="CO78" s="441"/>
      <c r="CP78" s="441"/>
      <c r="CQ78" s="441"/>
      <c r="CR78" s="441"/>
      <c r="CS78" s="441"/>
      <c r="CT78" s="441"/>
      <c r="CU78" s="441"/>
      <c r="CV78" s="441"/>
      <c r="CW78" s="441"/>
      <c r="CX78" s="441"/>
      <c r="CY78" s="441"/>
      <c r="CZ78" s="441"/>
      <c r="DA78" s="441"/>
      <c r="DB78" s="441"/>
      <c r="DC78" s="441"/>
      <c r="DD78" s="441"/>
      <c r="DE78" s="441"/>
      <c r="DF78" s="441"/>
      <c r="DG78" s="441"/>
      <c r="DH78" s="441"/>
      <c r="DI78" s="441"/>
      <c r="DJ78" s="441"/>
      <c r="DK78" s="441"/>
      <c r="DL78" s="441"/>
      <c r="DM78" s="441"/>
      <c r="DN78" s="441"/>
      <c r="DO78" s="441"/>
      <c r="DP78" s="441"/>
      <c r="DQ78" s="441"/>
      <c r="DR78" s="441"/>
      <c r="DS78" s="441"/>
      <c r="DT78" s="441"/>
      <c r="DU78" s="441"/>
      <c r="DV78" s="441"/>
      <c r="DW78" s="441"/>
      <c r="DX78" s="441"/>
      <c r="DY78" s="441"/>
      <c r="DZ78" s="441"/>
      <c r="EA78" s="441"/>
      <c r="EB78" s="441"/>
      <c r="EC78" s="441"/>
      <c r="ED78" s="441"/>
      <c r="EE78" s="441"/>
      <c r="EF78" s="441"/>
      <c r="EG78" s="441"/>
      <c r="EH78" s="441"/>
      <c r="EI78" s="441"/>
      <c r="EJ78" s="441"/>
      <c r="EK78" s="441"/>
      <c r="EL78" s="441"/>
      <c r="EM78" s="441"/>
      <c r="EN78" s="441"/>
      <c r="EO78" s="441"/>
      <c r="EP78" s="441"/>
      <c r="EQ78" s="441"/>
      <c r="ER78" s="441"/>
      <c r="ES78" s="441"/>
      <c r="ET78" s="441"/>
      <c r="EU78" s="441"/>
      <c r="EV78" s="441"/>
      <c r="EW78" s="441"/>
      <c r="EX78" s="441"/>
      <c r="EY78" s="441"/>
      <c r="EZ78" s="441"/>
      <c r="FA78" s="441"/>
      <c r="FB78" s="441"/>
      <c r="FC78" s="441"/>
      <c r="FD78" s="441"/>
      <c r="FE78" s="441"/>
      <c r="FF78" s="441"/>
      <c r="FG78" s="441"/>
      <c r="FH78" s="441"/>
      <c r="FI78" s="441"/>
      <c r="FJ78" s="441"/>
      <c r="FK78" s="441"/>
      <c r="FL78" s="441"/>
      <c r="FM78" s="441"/>
      <c r="FN78" s="441"/>
      <c r="FO78" s="441"/>
      <c r="FP78" s="441"/>
      <c r="FQ78" s="441"/>
      <c r="FR78" s="441"/>
      <c r="FS78" s="441"/>
      <c r="FT78" s="441"/>
      <c r="FU78" s="441"/>
      <c r="FV78" s="441"/>
      <c r="FW78" s="441"/>
      <c r="FX78" s="441"/>
      <c r="FY78" s="441"/>
      <c r="FZ78" s="441"/>
      <c r="GA78" s="441"/>
      <c r="GB78" s="441"/>
      <c r="GC78" s="441"/>
      <c r="GD78" s="441"/>
      <c r="GE78" s="441"/>
      <c r="GF78" s="441"/>
      <c r="GG78" s="441"/>
      <c r="GH78" s="441"/>
      <c r="GI78" s="441"/>
      <c r="GJ78" s="441"/>
      <c r="GK78" s="441"/>
      <c r="GL78" s="441"/>
      <c r="GM78" s="441"/>
      <c r="GN78" s="441"/>
      <c r="GO78" s="441"/>
      <c r="GP78" s="441"/>
      <c r="GQ78" s="441"/>
      <c r="GR78" s="441"/>
      <c r="GS78" s="441"/>
      <c r="GT78" s="441"/>
      <c r="GU78" s="441"/>
      <c r="GV78" s="441"/>
      <c r="GW78" s="441"/>
      <c r="GX78" s="441"/>
      <c r="GY78" s="441"/>
      <c r="GZ78" s="441"/>
      <c r="HA78" s="441"/>
      <c r="HB78" s="441"/>
      <c r="HC78" s="441"/>
      <c r="HD78" s="441"/>
      <c r="HE78" s="441"/>
      <c r="HF78" s="441"/>
      <c r="HG78" s="441"/>
      <c r="HH78" s="441"/>
      <c r="HI78" s="441"/>
      <c r="HJ78" s="441"/>
      <c r="HK78" s="441"/>
      <c r="HL78" s="441"/>
      <c r="HM78" s="441"/>
      <c r="HN78" s="441"/>
      <c r="HO78" s="441"/>
      <c r="HP78" s="441"/>
      <c r="HQ78" s="441"/>
      <c r="HR78" s="441"/>
      <c r="HS78" s="441"/>
      <c r="HT78" s="441"/>
      <c r="HU78" s="441"/>
      <c r="HV78" s="441"/>
      <c r="HW78" s="441"/>
      <c r="HX78" s="441"/>
      <c r="HY78" s="441"/>
      <c r="HZ78" s="441"/>
      <c r="IA78" s="441"/>
      <c r="IB78" s="441"/>
      <c r="IC78" s="441"/>
      <c r="ID78" s="441"/>
      <c r="IE78" s="441"/>
      <c r="IF78" s="441"/>
      <c r="IG78" s="441"/>
      <c r="IH78" s="441"/>
      <c r="II78" s="441"/>
      <c r="IJ78" s="441"/>
      <c r="IK78" s="441"/>
      <c r="IL78" s="441"/>
      <c r="IM78" s="441"/>
      <c r="IN78" s="441"/>
      <c r="IO78" s="441"/>
      <c r="IP78" s="441"/>
      <c r="IQ78" s="441"/>
      <c r="IR78" s="441"/>
      <c r="IS78" s="441"/>
      <c r="IT78" s="441"/>
      <c r="IU78" s="441"/>
      <c r="IV78" s="441"/>
    </row>
    <row r="79" spans="1:256" ht="24" customHeight="1" x14ac:dyDescent="0.2">
      <c r="A79" s="1111" t="s">
        <v>1946</v>
      </c>
      <c r="B79" s="417" t="s">
        <v>276</v>
      </c>
      <c r="C79" s="151"/>
      <c r="D79" s="425"/>
      <c r="E79" s="417"/>
      <c r="F79" s="418"/>
      <c r="G79" s="418"/>
      <c r="H79" s="426"/>
      <c r="I79" s="964"/>
      <c r="J79" s="443"/>
      <c r="K79" s="441"/>
      <c r="L79" s="441"/>
      <c r="M79" s="441"/>
      <c r="N79" s="441"/>
      <c r="O79" s="441"/>
      <c r="P79" s="441"/>
      <c r="Q79" s="441"/>
      <c r="R79" s="441"/>
      <c r="S79" s="441"/>
      <c r="T79" s="441"/>
      <c r="U79" s="441"/>
      <c r="V79" s="441"/>
      <c r="W79" s="441"/>
      <c r="X79" s="441"/>
      <c r="Y79" s="441"/>
      <c r="Z79" s="441"/>
      <c r="AA79" s="441"/>
      <c r="AB79" s="441"/>
      <c r="AC79" s="441"/>
      <c r="AD79" s="441"/>
      <c r="AE79" s="441"/>
      <c r="AF79" s="441"/>
      <c r="AG79" s="441"/>
      <c r="AH79" s="441"/>
      <c r="AI79" s="441"/>
      <c r="AJ79" s="441"/>
      <c r="AK79" s="441"/>
      <c r="AL79" s="441"/>
      <c r="AM79" s="441"/>
      <c r="AN79" s="441"/>
      <c r="AO79" s="441"/>
      <c r="AP79" s="441"/>
      <c r="AQ79" s="441"/>
      <c r="AR79" s="441"/>
      <c r="AS79" s="441"/>
      <c r="AT79" s="441"/>
      <c r="AU79" s="441"/>
      <c r="AV79" s="441"/>
      <c r="AW79" s="441"/>
      <c r="AX79" s="441"/>
      <c r="AY79" s="441"/>
      <c r="AZ79" s="441"/>
      <c r="BA79" s="441"/>
      <c r="BB79" s="441"/>
      <c r="BC79" s="441"/>
      <c r="BD79" s="441"/>
      <c r="BE79" s="441"/>
      <c r="BF79" s="441"/>
      <c r="BG79" s="441"/>
      <c r="BH79" s="441"/>
      <c r="BI79" s="441"/>
      <c r="BJ79" s="441"/>
      <c r="BK79" s="441"/>
      <c r="BL79" s="441"/>
      <c r="BM79" s="441"/>
      <c r="BN79" s="441"/>
      <c r="BO79" s="441"/>
      <c r="BP79" s="441"/>
      <c r="BQ79" s="441"/>
      <c r="BR79" s="441"/>
      <c r="BS79" s="441"/>
      <c r="BT79" s="441"/>
      <c r="BU79" s="441"/>
      <c r="BV79" s="441"/>
      <c r="BW79" s="441"/>
      <c r="BX79" s="441"/>
      <c r="BY79" s="441"/>
      <c r="BZ79" s="441"/>
      <c r="CA79" s="441"/>
      <c r="CB79" s="441"/>
      <c r="CC79" s="441"/>
      <c r="CD79" s="441"/>
      <c r="CE79" s="441"/>
      <c r="CF79" s="441"/>
      <c r="CG79" s="441"/>
      <c r="CH79" s="441"/>
      <c r="CI79" s="441"/>
      <c r="CJ79" s="441"/>
      <c r="CK79" s="441"/>
      <c r="CL79" s="441"/>
      <c r="CM79" s="441"/>
      <c r="CN79" s="441"/>
      <c r="CO79" s="441"/>
      <c r="CP79" s="441"/>
      <c r="CQ79" s="441"/>
      <c r="CR79" s="441"/>
      <c r="CS79" s="441"/>
      <c r="CT79" s="441"/>
      <c r="CU79" s="441"/>
      <c r="CV79" s="441"/>
      <c r="CW79" s="441"/>
      <c r="CX79" s="441"/>
      <c r="CY79" s="441"/>
      <c r="CZ79" s="441"/>
      <c r="DA79" s="441"/>
      <c r="DB79" s="441"/>
      <c r="DC79" s="441"/>
      <c r="DD79" s="441"/>
      <c r="DE79" s="441"/>
      <c r="DF79" s="441"/>
      <c r="DG79" s="441"/>
      <c r="DH79" s="441"/>
      <c r="DI79" s="441"/>
      <c r="DJ79" s="441"/>
      <c r="DK79" s="441"/>
      <c r="DL79" s="441"/>
      <c r="DM79" s="441"/>
      <c r="DN79" s="441"/>
      <c r="DO79" s="441"/>
      <c r="DP79" s="441"/>
      <c r="DQ79" s="441"/>
      <c r="DR79" s="441"/>
      <c r="DS79" s="441"/>
      <c r="DT79" s="441"/>
      <c r="DU79" s="441"/>
      <c r="DV79" s="441"/>
      <c r="DW79" s="441"/>
      <c r="DX79" s="441"/>
      <c r="DY79" s="441"/>
      <c r="DZ79" s="441"/>
      <c r="EA79" s="441"/>
      <c r="EB79" s="441"/>
      <c r="EC79" s="441"/>
      <c r="ED79" s="441"/>
      <c r="EE79" s="441"/>
      <c r="EF79" s="441"/>
      <c r="EG79" s="441"/>
      <c r="EH79" s="441"/>
      <c r="EI79" s="441"/>
      <c r="EJ79" s="441"/>
      <c r="EK79" s="441"/>
      <c r="EL79" s="441"/>
      <c r="EM79" s="441"/>
      <c r="EN79" s="441"/>
      <c r="EO79" s="441"/>
      <c r="EP79" s="441"/>
      <c r="EQ79" s="441"/>
      <c r="ER79" s="441"/>
      <c r="ES79" s="441"/>
      <c r="ET79" s="441"/>
      <c r="EU79" s="441"/>
      <c r="EV79" s="441"/>
      <c r="EW79" s="441"/>
      <c r="EX79" s="441"/>
      <c r="EY79" s="441"/>
      <c r="EZ79" s="441"/>
      <c r="FA79" s="441"/>
      <c r="FB79" s="441"/>
      <c r="FC79" s="441"/>
      <c r="FD79" s="441"/>
      <c r="FE79" s="441"/>
      <c r="FF79" s="441"/>
      <c r="FG79" s="441"/>
      <c r="FH79" s="441"/>
      <c r="FI79" s="441"/>
      <c r="FJ79" s="441"/>
      <c r="FK79" s="441"/>
      <c r="FL79" s="441"/>
      <c r="FM79" s="441"/>
      <c r="FN79" s="441"/>
      <c r="FO79" s="441"/>
      <c r="FP79" s="441"/>
      <c r="FQ79" s="441"/>
      <c r="FR79" s="441"/>
      <c r="FS79" s="441"/>
      <c r="FT79" s="441"/>
      <c r="FU79" s="441"/>
      <c r="FV79" s="441"/>
      <c r="FW79" s="441"/>
      <c r="FX79" s="441"/>
      <c r="FY79" s="441"/>
      <c r="FZ79" s="441"/>
      <c r="GA79" s="441"/>
      <c r="GB79" s="441"/>
      <c r="GC79" s="441"/>
      <c r="GD79" s="441"/>
      <c r="GE79" s="441"/>
      <c r="GF79" s="441"/>
      <c r="GG79" s="441"/>
      <c r="GH79" s="441"/>
      <c r="GI79" s="441"/>
      <c r="GJ79" s="441"/>
      <c r="GK79" s="441"/>
      <c r="GL79" s="441"/>
      <c r="GM79" s="441"/>
      <c r="GN79" s="441"/>
      <c r="GO79" s="441"/>
      <c r="GP79" s="441"/>
      <c r="GQ79" s="441"/>
      <c r="GR79" s="441"/>
      <c r="GS79" s="441"/>
      <c r="GT79" s="441"/>
      <c r="GU79" s="441"/>
      <c r="GV79" s="441"/>
      <c r="GW79" s="441"/>
      <c r="GX79" s="441"/>
      <c r="GY79" s="441"/>
      <c r="GZ79" s="441"/>
      <c r="HA79" s="441"/>
      <c r="HB79" s="441"/>
      <c r="HC79" s="441"/>
      <c r="HD79" s="441"/>
      <c r="HE79" s="441"/>
      <c r="HF79" s="441"/>
      <c r="HG79" s="441"/>
      <c r="HH79" s="441"/>
      <c r="HI79" s="441"/>
      <c r="HJ79" s="441"/>
      <c r="HK79" s="441"/>
      <c r="HL79" s="441"/>
      <c r="HM79" s="441"/>
      <c r="HN79" s="441"/>
      <c r="HO79" s="441"/>
      <c r="HP79" s="441"/>
      <c r="HQ79" s="441"/>
      <c r="HR79" s="441"/>
      <c r="HS79" s="441"/>
      <c r="HT79" s="441"/>
      <c r="HU79" s="441"/>
      <c r="HV79" s="441"/>
      <c r="HW79" s="441"/>
      <c r="HX79" s="441"/>
      <c r="HY79" s="441"/>
      <c r="HZ79" s="441"/>
      <c r="IA79" s="441"/>
      <c r="IB79" s="441"/>
      <c r="IC79" s="441"/>
      <c r="ID79" s="441"/>
      <c r="IE79" s="441"/>
      <c r="IF79" s="441"/>
      <c r="IG79" s="441"/>
      <c r="IH79" s="441"/>
      <c r="II79" s="441"/>
      <c r="IJ79" s="441"/>
      <c r="IK79" s="441"/>
      <c r="IL79" s="441"/>
      <c r="IM79" s="441"/>
      <c r="IN79" s="441"/>
      <c r="IO79" s="441"/>
      <c r="IP79" s="441"/>
      <c r="IQ79" s="441"/>
      <c r="IR79" s="441"/>
      <c r="IS79" s="441"/>
      <c r="IT79" s="441"/>
      <c r="IU79" s="441"/>
      <c r="IV79" s="441"/>
    </row>
    <row r="80" spans="1:256" ht="24" customHeight="1" x14ac:dyDescent="0.2">
      <c r="A80" s="151" t="s">
        <v>1464</v>
      </c>
      <c r="B80" s="444" t="s">
        <v>1298</v>
      </c>
      <c r="C80" s="444" t="s">
        <v>1465</v>
      </c>
      <c r="D80" s="445" t="s">
        <v>1466</v>
      </c>
      <c r="E80" s="417"/>
      <c r="F80" s="160" t="s">
        <v>13</v>
      </c>
      <c r="G80" s="418"/>
      <c r="H80" s="160">
        <v>59.3</v>
      </c>
      <c r="I80" s="161">
        <f t="shared" si="7"/>
        <v>59.3</v>
      </c>
      <c r="J80" s="443"/>
      <c r="K80" s="441"/>
      <c r="L80" s="441"/>
      <c r="M80" s="441"/>
      <c r="N80" s="441"/>
      <c r="O80" s="441"/>
      <c r="P80" s="441"/>
      <c r="Q80" s="441"/>
      <c r="R80" s="441"/>
      <c r="S80" s="441"/>
      <c r="T80" s="441"/>
      <c r="U80" s="441"/>
      <c r="V80" s="441"/>
      <c r="W80" s="441"/>
      <c r="X80" s="441"/>
      <c r="Y80" s="441"/>
      <c r="Z80" s="441"/>
      <c r="AA80" s="441"/>
      <c r="AB80" s="441"/>
      <c r="AC80" s="441"/>
      <c r="AD80" s="441"/>
      <c r="AE80" s="441"/>
      <c r="AF80" s="441"/>
      <c r="AG80" s="441"/>
      <c r="AH80" s="441"/>
      <c r="AI80" s="441"/>
      <c r="AJ80" s="441"/>
      <c r="AK80" s="441"/>
      <c r="AL80" s="441"/>
      <c r="AM80" s="441"/>
      <c r="AN80" s="441"/>
      <c r="AO80" s="441"/>
      <c r="AP80" s="441"/>
      <c r="AQ80" s="441"/>
      <c r="AR80" s="441"/>
      <c r="AS80" s="441"/>
      <c r="AT80" s="441"/>
      <c r="AU80" s="441"/>
      <c r="AV80" s="441"/>
      <c r="AW80" s="441"/>
      <c r="AX80" s="441"/>
      <c r="AY80" s="441"/>
      <c r="AZ80" s="441"/>
      <c r="BA80" s="441"/>
      <c r="BB80" s="441"/>
      <c r="BC80" s="441"/>
      <c r="BD80" s="441"/>
      <c r="BE80" s="441"/>
      <c r="BF80" s="441"/>
      <c r="BG80" s="441"/>
      <c r="BH80" s="441"/>
      <c r="BI80" s="441"/>
      <c r="BJ80" s="441"/>
      <c r="BK80" s="441"/>
      <c r="BL80" s="441"/>
      <c r="BM80" s="441"/>
      <c r="BN80" s="441"/>
      <c r="BO80" s="441"/>
      <c r="BP80" s="441"/>
      <c r="BQ80" s="441"/>
      <c r="BR80" s="441"/>
      <c r="BS80" s="441"/>
      <c r="BT80" s="441"/>
      <c r="BU80" s="441"/>
      <c r="BV80" s="441"/>
      <c r="BW80" s="441"/>
      <c r="BX80" s="441"/>
      <c r="BY80" s="441"/>
      <c r="BZ80" s="441"/>
      <c r="CA80" s="441"/>
      <c r="CB80" s="441"/>
      <c r="CC80" s="441"/>
      <c r="CD80" s="441"/>
      <c r="CE80" s="441"/>
      <c r="CF80" s="441"/>
      <c r="CG80" s="441"/>
      <c r="CH80" s="441"/>
      <c r="CI80" s="441"/>
      <c r="CJ80" s="441"/>
      <c r="CK80" s="441"/>
      <c r="CL80" s="441"/>
      <c r="CM80" s="441"/>
      <c r="CN80" s="441"/>
      <c r="CO80" s="441"/>
      <c r="CP80" s="441"/>
      <c r="CQ80" s="441"/>
      <c r="CR80" s="441"/>
      <c r="CS80" s="441"/>
      <c r="CT80" s="441"/>
      <c r="CU80" s="441"/>
      <c r="CV80" s="441"/>
      <c r="CW80" s="441"/>
      <c r="CX80" s="441"/>
      <c r="CY80" s="441"/>
      <c r="CZ80" s="441"/>
      <c r="DA80" s="441"/>
      <c r="DB80" s="441"/>
      <c r="DC80" s="441"/>
      <c r="DD80" s="441"/>
      <c r="DE80" s="441"/>
      <c r="DF80" s="441"/>
      <c r="DG80" s="441"/>
      <c r="DH80" s="441"/>
      <c r="DI80" s="441"/>
      <c r="DJ80" s="441"/>
      <c r="DK80" s="441"/>
      <c r="DL80" s="441"/>
      <c r="DM80" s="441"/>
      <c r="DN80" s="441"/>
      <c r="DO80" s="441"/>
      <c r="DP80" s="441"/>
      <c r="DQ80" s="441"/>
      <c r="DR80" s="441"/>
      <c r="DS80" s="441"/>
      <c r="DT80" s="441"/>
      <c r="DU80" s="441"/>
      <c r="DV80" s="441"/>
      <c r="DW80" s="441"/>
      <c r="DX80" s="441"/>
      <c r="DY80" s="441"/>
      <c r="DZ80" s="441"/>
      <c r="EA80" s="441"/>
      <c r="EB80" s="441"/>
      <c r="EC80" s="441"/>
      <c r="ED80" s="441"/>
      <c r="EE80" s="441"/>
      <c r="EF80" s="441"/>
      <c r="EG80" s="441"/>
      <c r="EH80" s="441"/>
      <c r="EI80" s="441"/>
      <c r="EJ80" s="441"/>
      <c r="EK80" s="441"/>
      <c r="EL80" s="441"/>
      <c r="EM80" s="441"/>
      <c r="EN80" s="441"/>
      <c r="EO80" s="441"/>
      <c r="EP80" s="441"/>
      <c r="EQ80" s="441"/>
      <c r="ER80" s="441"/>
      <c r="ES80" s="441"/>
      <c r="ET80" s="441"/>
      <c r="EU80" s="441"/>
      <c r="EV80" s="441"/>
      <c r="EW80" s="441"/>
      <c r="EX80" s="441"/>
      <c r="EY80" s="441"/>
      <c r="EZ80" s="441"/>
      <c r="FA80" s="441"/>
      <c r="FB80" s="441"/>
      <c r="FC80" s="441"/>
      <c r="FD80" s="441"/>
      <c r="FE80" s="441"/>
      <c r="FF80" s="441"/>
      <c r="FG80" s="441"/>
      <c r="FH80" s="441"/>
      <c r="FI80" s="441"/>
      <c r="FJ80" s="441"/>
      <c r="FK80" s="441"/>
      <c r="FL80" s="441"/>
      <c r="FM80" s="441"/>
      <c r="FN80" s="441"/>
      <c r="FO80" s="441"/>
      <c r="FP80" s="441"/>
      <c r="FQ80" s="441"/>
      <c r="FR80" s="441"/>
      <c r="FS80" s="441"/>
      <c r="FT80" s="441"/>
      <c r="FU80" s="441"/>
      <c r="FV80" s="441"/>
      <c r="FW80" s="441"/>
      <c r="FX80" s="441"/>
      <c r="FY80" s="441"/>
      <c r="FZ80" s="441"/>
      <c r="GA80" s="441"/>
      <c r="GB80" s="441"/>
      <c r="GC80" s="441"/>
      <c r="GD80" s="441"/>
      <c r="GE80" s="441"/>
      <c r="GF80" s="441"/>
      <c r="GG80" s="441"/>
      <c r="GH80" s="441"/>
      <c r="GI80" s="441"/>
      <c r="GJ80" s="441"/>
      <c r="GK80" s="441"/>
      <c r="GL80" s="441"/>
      <c r="GM80" s="441"/>
      <c r="GN80" s="441"/>
      <c r="GO80" s="441"/>
      <c r="GP80" s="441"/>
      <c r="GQ80" s="441"/>
      <c r="GR80" s="441"/>
      <c r="GS80" s="441"/>
      <c r="GT80" s="441"/>
      <c r="GU80" s="441"/>
      <c r="GV80" s="441"/>
      <c r="GW80" s="441"/>
      <c r="GX80" s="441"/>
      <c r="GY80" s="441"/>
      <c r="GZ80" s="441"/>
      <c r="HA80" s="441"/>
      <c r="HB80" s="441"/>
      <c r="HC80" s="441"/>
      <c r="HD80" s="441"/>
      <c r="HE80" s="441"/>
      <c r="HF80" s="441"/>
      <c r="HG80" s="441"/>
      <c r="HH80" s="441"/>
      <c r="HI80" s="441"/>
      <c r="HJ80" s="441"/>
      <c r="HK80" s="441"/>
      <c r="HL80" s="441"/>
      <c r="HM80" s="441"/>
      <c r="HN80" s="441"/>
      <c r="HO80" s="441"/>
      <c r="HP80" s="441"/>
      <c r="HQ80" s="441"/>
      <c r="HR80" s="441"/>
      <c r="HS80" s="441"/>
      <c r="HT80" s="441"/>
      <c r="HU80" s="441"/>
      <c r="HV80" s="441"/>
      <c r="HW80" s="441"/>
      <c r="HX80" s="441"/>
      <c r="HY80" s="441"/>
      <c r="HZ80" s="441"/>
      <c r="IA80" s="441"/>
      <c r="IB80" s="441"/>
      <c r="IC80" s="441"/>
      <c r="ID80" s="441"/>
      <c r="IE80" s="441"/>
      <c r="IF80" s="441"/>
      <c r="IG80" s="441"/>
      <c r="IH80" s="441"/>
      <c r="II80" s="441"/>
      <c r="IJ80" s="441"/>
      <c r="IK80" s="441"/>
      <c r="IL80" s="441"/>
      <c r="IM80" s="441"/>
      <c r="IN80" s="441"/>
      <c r="IO80" s="441"/>
      <c r="IP80" s="441"/>
      <c r="IQ80" s="441"/>
      <c r="IR80" s="441"/>
      <c r="IS80" s="441"/>
      <c r="IT80" s="441"/>
      <c r="IU80" s="441"/>
      <c r="IV80" s="441"/>
    </row>
    <row r="81" spans="1:256" ht="19.5" customHeight="1" x14ac:dyDescent="0.2">
      <c r="A81" s="151" t="s">
        <v>53</v>
      </c>
      <c r="B81" s="151" t="s">
        <v>275</v>
      </c>
      <c r="C81" s="151" t="s">
        <v>45</v>
      </c>
      <c r="D81" s="159" t="s">
        <v>54</v>
      </c>
      <c r="E81" s="173" t="s">
        <v>55</v>
      </c>
      <c r="F81" s="160" t="s">
        <v>13</v>
      </c>
      <c r="G81" s="160">
        <v>50</v>
      </c>
      <c r="H81" s="160"/>
      <c r="I81" s="161">
        <f t="shared" si="7"/>
        <v>0</v>
      </c>
      <c r="J81" s="63"/>
    </row>
    <row r="82" spans="1:256" ht="14.1" customHeight="1" x14ac:dyDescent="0.2">
      <c r="A82" s="151" t="s">
        <v>1953</v>
      </c>
      <c r="B82" s="151" t="s">
        <v>229</v>
      </c>
      <c r="C82" s="151" t="s">
        <v>536</v>
      </c>
      <c r="D82" s="159" t="s">
        <v>1957</v>
      </c>
      <c r="E82" s="151" t="s">
        <v>535</v>
      </c>
      <c r="F82" s="160" t="s">
        <v>13</v>
      </c>
      <c r="G82" s="160"/>
      <c r="H82" s="163">
        <v>52.93</v>
      </c>
      <c r="I82" s="164">
        <f>ROUND(H82*(100-$J$3)/100, 2)</f>
        <v>52.93</v>
      </c>
      <c r="J82" s="123"/>
    </row>
    <row r="83" spans="1:256" ht="24" customHeight="1" x14ac:dyDescent="0.2">
      <c r="A83" s="151" t="s">
        <v>1954</v>
      </c>
      <c r="B83" s="151" t="s">
        <v>229</v>
      </c>
      <c r="C83" s="151" t="s">
        <v>578</v>
      </c>
      <c r="D83" s="159" t="s">
        <v>1958</v>
      </c>
      <c r="E83" s="151" t="s">
        <v>576</v>
      </c>
      <c r="F83" s="160" t="s">
        <v>13</v>
      </c>
      <c r="G83" s="160"/>
      <c r="H83" s="163">
        <v>62.87</v>
      </c>
      <c r="I83" s="161">
        <f t="shared" ref="I83:I94" si="8">ROUND(H83*(100-$I$2)/100, 2)</f>
        <v>62.87</v>
      </c>
      <c r="J83" s="123"/>
    </row>
    <row r="84" spans="1:256" ht="24" customHeight="1" x14ac:dyDescent="0.2">
      <c r="A84" s="151" t="s">
        <v>1955</v>
      </c>
      <c r="B84" s="151" t="s">
        <v>229</v>
      </c>
      <c r="C84" s="151" t="s">
        <v>579</v>
      </c>
      <c r="D84" s="159" t="s">
        <v>1959</v>
      </c>
      <c r="E84" s="151" t="s">
        <v>575</v>
      </c>
      <c r="F84" s="160" t="s">
        <v>13</v>
      </c>
      <c r="G84" s="160"/>
      <c r="H84" s="163">
        <v>62.87</v>
      </c>
      <c r="I84" s="161">
        <f t="shared" si="8"/>
        <v>62.87</v>
      </c>
      <c r="J84" s="123"/>
    </row>
    <row r="85" spans="1:256" ht="24" customHeight="1" x14ac:dyDescent="0.2">
      <c r="A85" s="151" t="s">
        <v>1956</v>
      </c>
      <c r="B85" s="151" t="s">
        <v>229</v>
      </c>
      <c r="C85" s="151" t="s">
        <v>580</v>
      </c>
      <c r="D85" s="159" t="s">
        <v>1960</v>
      </c>
      <c r="E85" s="151" t="s">
        <v>577</v>
      </c>
      <c r="F85" s="160" t="s">
        <v>13</v>
      </c>
      <c r="G85" s="160"/>
      <c r="H85" s="163">
        <v>62.87</v>
      </c>
      <c r="I85" s="161">
        <f t="shared" si="8"/>
        <v>62.87</v>
      </c>
      <c r="J85" s="123"/>
    </row>
    <row r="86" spans="1:256" ht="14.1" customHeight="1" x14ac:dyDescent="0.2">
      <c r="A86" s="154" t="s">
        <v>667</v>
      </c>
      <c r="B86" s="151" t="s">
        <v>229</v>
      </c>
      <c r="C86" s="151" t="s">
        <v>669</v>
      </c>
      <c r="D86" s="159" t="s">
        <v>671</v>
      </c>
      <c r="E86" s="151" t="s">
        <v>675</v>
      </c>
      <c r="F86" s="160" t="s">
        <v>13</v>
      </c>
      <c r="G86" s="160"/>
      <c r="H86" s="163">
        <v>62.27</v>
      </c>
      <c r="I86" s="161">
        <f t="shared" si="8"/>
        <v>62.27</v>
      </c>
      <c r="J86" s="124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  <c r="II86" s="125"/>
      <c r="IJ86" s="125"/>
      <c r="IK86" s="125"/>
      <c r="IL86" s="125"/>
      <c r="IM86" s="125"/>
      <c r="IN86" s="125"/>
      <c r="IO86" s="125"/>
      <c r="IP86" s="125"/>
      <c r="IQ86" s="125"/>
      <c r="IR86" s="125"/>
      <c r="IS86" s="125"/>
      <c r="IT86" s="125"/>
      <c r="IU86" s="125"/>
      <c r="IV86" s="125"/>
    </row>
    <row r="87" spans="1:256" ht="29.25" customHeight="1" x14ac:dyDescent="0.2">
      <c r="A87" s="154" t="s">
        <v>668</v>
      </c>
      <c r="B87" s="151" t="s">
        <v>229</v>
      </c>
      <c r="C87" s="151" t="s">
        <v>670</v>
      </c>
      <c r="D87" s="165" t="s">
        <v>672</v>
      </c>
      <c r="E87" s="151" t="s">
        <v>678</v>
      </c>
      <c r="F87" s="160" t="s">
        <v>13</v>
      </c>
      <c r="G87" s="160"/>
      <c r="H87" s="163">
        <v>75.11</v>
      </c>
      <c r="I87" s="161">
        <f t="shared" si="8"/>
        <v>75.11</v>
      </c>
      <c r="J87" s="124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/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  <c r="FQ87" s="125"/>
      <c r="FR87" s="125"/>
      <c r="FS87" s="125"/>
      <c r="FT87" s="125"/>
      <c r="FU87" s="125"/>
      <c r="FV87" s="125"/>
      <c r="FW87" s="125"/>
      <c r="FX87" s="125"/>
      <c r="FY87" s="125"/>
      <c r="FZ87" s="125"/>
      <c r="GA87" s="125"/>
      <c r="GB87" s="125"/>
      <c r="GC87" s="125"/>
      <c r="GD87" s="125"/>
      <c r="GE87" s="125"/>
      <c r="GF87" s="125"/>
      <c r="GG87" s="125"/>
      <c r="GH87" s="125"/>
      <c r="GI87" s="125"/>
      <c r="GJ87" s="125"/>
      <c r="GK87" s="125"/>
      <c r="GL87" s="125"/>
      <c r="GM87" s="125"/>
      <c r="GN87" s="125"/>
      <c r="GO87" s="125"/>
      <c r="GP87" s="125"/>
      <c r="GQ87" s="125"/>
      <c r="GR87" s="125"/>
      <c r="GS87" s="125"/>
      <c r="GT87" s="125"/>
      <c r="GU87" s="125"/>
      <c r="GV87" s="125"/>
      <c r="GW87" s="125"/>
      <c r="GX87" s="125"/>
      <c r="GY87" s="125"/>
      <c r="GZ87" s="125"/>
      <c r="HA87" s="125"/>
      <c r="HB87" s="125"/>
      <c r="HC87" s="125"/>
      <c r="HD87" s="125"/>
      <c r="HE87" s="125"/>
      <c r="HF87" s="125"/>
      <c r="HG87" s="125"/>
      <c r="HH87" s="125"/>
      <c r="HI87" s="125"/>
      <c r="HJ87" s="125"/>
      <c r="HK87" s="125"/>
      <c r="HL87" s="125"/>
      <c r="HM87" s="125"/>
      <c r="HN87" s="125"/>
      <c r="HO87" s="125"/>
      <c r="HP87" s="125"/>
      <c r="HQ87" s="125"/>
      <c r="HR87" s="125"/>
      <c r="HS87" s="125"/>
      <c r="HT87" s="125"/>
      <c r="HU87" s="125"/>
      <c r="HV87" s="125"/>
      <c r="HW87" s="125"/>
      <c r="HX87" s="125"/>
      <c r="HY87" s="125"/>
      <c r="HZ87" s="125"/>
      <c r="IA87" s="125"/>
      <c r="IB87" s="125"/>
      <c r="IC87" s="125"/>
      <c r="ID87" s="125"/>
      <c r="IE87" s="125"/>
      <c r="IF87" s="125"/>
      <c r="IG87" s="125"/>
      <c r="IH87" s="125"/>
      <c r="II87" s="125"/>
      <c r="IJ87" s="125"/>
      <c r="IK87" s="125"/>
      <c r="IL87" s="125"/>
      <c r="IM87" s="125"/>
      <c r="IN87" s="125"/>
      <c r="IO87" s="125"/>
      <c r="IP87" s="125"/>
      <c r="IQ87" s="125"/>
      <c r="IR87" s="125"/>
      <c r="IS87" s="125"/>
      <c r="IT87" s="125"/>
      <c r="IU87" s="125"/>
      <c r="IV87" s="125"/>
    </row>
    <row r="88" spans="1:256" ht="25.5" customHeight="1" x14ac:dyDescent="0.2">
      <c r="A88" s="154" t="s">
        <v>891</v>
      </c>
      <c r="B88" s="151" t="s">
        <v>229</v>
      </c>
      <c r="C88" s="151" t="s">
        <v>892</v>
      </c>
      <c r="D88" s="165" t="s">
        <v>673</v>
      </c>
      <c r="E88" s="151" t="s">
        <v>678</v>
      </c>
      <c r="F88" s="160" t="s">
        <v>13</v>
      </c>
      <c r="G88" s="160"/>
      <c r="H88" s="163">
        <v>75.11</v>
      </c>
      <c r="I88" s="161">
        <f t="shared" si="8"/>
        <v>75.11</v>
      </c>
      <c r="J88" s="123"/>
    </row>
    <row r="89" spans="1:256" ht="25.5" customHeight="1" x14ac:dyDescent="0.2">
      <c r="A89" s="154" t="s">
        <v>893</v>
      </c>
      <c r="B89" s="151" t="s">
        <v>229</v>
      </c>
      <c r="C89" s="151" t="s">
        <v>894</v>
      </c>
      <c r="D89" s="165" t="s">
        <v>674</v>
      </c>
      <c r="E89" s="151" t="s">
        <v>678</v>
      </c>
      <c r="F89" s="160" t="s">
        <v>13</v>
      </c>
      <c r="G89" s="160"/>
      <c r="H89" s="163">
        <v>75.11</v>
      </c>
      <c r="I89" s="161">
        <f t="shared" si="8"/>
        <v>75.11</v>
      </c>
      <c r="J89" s="123"/>
    </row>
    <row r="90" spans="1:256" ht="15.75" customHeight="1" x14ac:dyDescent="0.2">
      <c r="A90" s="154" t="s">
        <v>916</v>
      </c>
      <c r="B90" s="151" t="s">
        <v>229</v>
      </c>
      <c r="C90" s="151" t="s">
        <v>852</v>
      </c>
      <c r="D90" s="159" t="s">
        <v>853</v>
      </c>
      <c r="E90" s="151" t="s">
        <v>675</v>
      </c>
      <c r="F90" s="160" t="s">
        <v>13</v>
      </c>
      <c r="G90" s="160"/>
      <c r="H90" s="163">
        <v>53.52</v>
      </c>
      <c r="I90" s="161">
        <f t="shared" si="8"/>
        <v>53.52</v>
      </c>
      <c r="J90" s="124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  <c r="II90" s="125"/>
      <c r="IJ90" s="125"/>
      <c r="IK90" s="125"/>
      <c r="IL90" s="125"/>
      <c r="IM90" s="125"/>
      <c r="IN90" s="125"/>
      <c r="IO90" s="125"/>
      <c r="IP90" s="125"/>
      <c r="IQ90" s="125"/>
      <c r="IR90" s="125"/>
      <c r="IS90" s="125"/>
      <c r="IT90" s="125"/>
      <c r="IU90" s="125"/>
      <c r="IV90" s="125"/>
    </row>
    <row r="91" spans="1:256" ht="15.75" customHeight="1" x14ac:dyDescent="0.2">
      <c r="A91" s="154" t="s">
        <v>919</v>
      </c>
      <c r="B91" s="151" t="s">
        <v>229</v>
      </c>
      <c r="C91" s="151" t="s">
        <v>918</v>
      </c>
      <c r="D91" s="159" t="s">
        <v>920</v>
      </c>
      <c r="E91" s="151" t="s">
        <v>675</v>
      </c>
      <c r="F91" s="160" t="s">
        <v>13</v>
      </c>
      <c r="G91" s="160"/>
      <c r="H91" s="163">
        <v>70.94</v>
      </c>
      <c r="I91" s="161">
        <f t="shared" si="8"/>
        <v>70.94</v>
      </c>
      <c r="J91" s="124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  <c r="II91" s="125"/>
      <c r="IJ91" s="125"/>
      <c r="IK91" s="125"/>
      <c r="IL91" s="125"/>
      <c r="IM91" s="125"/>
      <c r="IN91" s="125"/>
      <c r="IO91" s="125"/>
      <c r="IP91" s="125"/>
      <c r="IQ91" s="125"/>
      <c r="IR91" s="125"/>
      <c r="IS91" s="125"/>
      <c r="IT91" s="125"/>
      <c r="IU91" s="125"/>
      <c r="IV91" s="125"/>
    </row>
    <row r="92" spans="1:256" ht="15.75" customHeight="1" x14ac:dyDescent="0.2">
      <c r="A92" s="154" t="s">
        <v>917</v>
      </c>
      <c r="B92" s="151" t="s">
        <v>906</v>
      </c>
      <c r="C92" s="151" t="s">
        <v>914</v>
      </c>
      <c r="D92" s="159" t="s">
        <v>913</v>
      </c>
      <c r="E92" s="151" t="s">
        <v>675</v>
      </c>
      <c r="F92" s="160" t="s">
        <v>13</v>
      </c>
      <c r="G92" s="160"/>
      <c r="H92" s="163">
        <v>222.14</v>
      </c>
      <c r="I92" s="161">
        <f t="shared" si="8"/>
        <v>222.14</v>
      </c>
      <c r="J92" s="124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  <c r="FQ92" s="125"/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  <c r="II92" s="125"/>
      <c r="IJ92" s="125"/>
      <c r="IK92" s="125"/>
      <c r="IL92" s="125"/>
      <c r="IM92" s="125"/>
      <c r="IN92" s="125"/>
      <c r="IO92" s="125"/>
      <c r="IP92" s="125"/>
      <c r="IQ92" s="125"/>
      <c r="IR92" s="125"/>
      <c r="IS92" s="125"/>
      <c r="IT92" s="125"/>
      <c r="IU92" s="125"/>
      <c r="IV92" s="125"/>
    </row>
    <row r="93" spans="1:256" ht="15.75" customHeight="1" x14ac:dyDescent="0.2">
      <c r="A93" s="216" t="s">
        <v>854</v>
      </c>
      <c r="B93" s="151" t="s">
        <v>277</v>
      </c>
      <c r="C93" s="151" t="s">
        <v>855</v>
      </c>
      <c r="D93" s="159" t="s">
        <v>858</v>
      </c>
      <c r="E93" s="151" t="s">
        <v>675</v>
      </c>
      <c r="F93" s="160" t="s">
        <v>13</v>
      </c>
      <c r="G93" s="160"/>
      <c r="H93" s="163">
        <v>55.26</v>
      </c>
      <c r="I93" s="161">
        <f t="shared" si="8"/>
        <v>55.26</v>
      </c>
      <c r="J93" s="124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/>
      <c r="CX93" s="125"/>
      <c r="CY93" s="125"/>
      <c r="CZ93" s="125"/>
      <c r="DA93" s="125"/>
      <c r="DB93" s="125"/>
      <c r="DC93" s="125"/>
      <c r="DD93" s="125"/>
      <c r="DE93" s="125"/>
      <c r="DF93" s="125"/>
      <c r="DG93" s="125"/>
      <c r="DH93" s="125"/>
      <c r="DI93" s="125"/>
      <c r="DJ93" s="125"/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/>
      <c r="FJ93" s="125"/>
      <c r="FK93" s="125"/>
      <c r="FL93" s="125"/>
      <c r="FM93" s="125"/>
      <c r="FN93" s="125"/>
      <c r="FO93" s="125"/>
      <c r="FP93" s="125"/>
      <c r="FQ93" s="125"/>
      <c r="FR93" s="125"/>
      <c r="FS93" s="125"/>
      <c r="FT93" s="125"/>
      <c r="FU93" s="125"/>
      <c r="FV93" s="125"/>
      <c r="FW93" s="125"/>
      <c r="FX93" s="125"/>
      <c r="FY93" s="125"/>
      <c r="FZ93" s="125"/>
      <c r="GA93" s="125"/>
      <c r="GB93" s="125"/>
      <c r="GC93" s="125"/>
      <c r="GD93" s="125"/>
      <c r="GE93" s="125"/>
      <c r="GF93" s="125"/>
      <c r="GG93" s="125"/>
      <c r="GH93" s="125"/>
      <c r="GI93" s="125"/>
      <c r="GJ93" s="125"/>
      <c r="GK93" s="125"/>
      <c r="GL93" s="125"/>
      <c r="GM93" s="125"/>
      <c r="GN93" s="125"/>
      <c r="GO93" s="125"/>
      <c r="GP93" s="125"/>
      <c r="GQ93" s="125"/>
      <c r="GR93" s="125"/>
      <c r="GS93" s="125"/>
      <c r="GT93" s="125"/>
      <c r="GU93" s="125"/>
      <c r="GV93" s="125"/>
      <c r="GW93" s="125"/>
      <c r="GX93" s="125"/>
      <c r="GY93" s="125"/>
      <c r="GZ93" s="125"/>
      <c r="HA93" s="125"/>
      <c r="HB93" s="125"/>
      <c r="HC93" s="125"/>
      <c r="HD93" s="125"/>
      <c r="HE93" s="125"/>
      <c r="HF93" s="125"/>
      <c r="HG93" s="125"/>
      <c r="HH93" s="125"/>
      <c r="HI93" s="125"/>
      <c r="HJ93" s="125"/>
      <c r="HK93" s="125"/>
      <c r="HL93" s="125"/>
      <c r="HM93" s="125"/>
      <c r="HN93" s="125"/>
      <c r="HO93" s="125"/>
      <c r="HP93" s="125"/>
      <c r="HQ93" s="125"/>
      <c r="HR93" s="125"/>
      <c r="HS93" s="125"/>
      <c r="HT93" s="125"/>
      <c r="HU93" s="125"/>
      <c r="HV93" s="125"/>
      <c r="HW93" s="125"/>
      <c r="HX93" s="125"/>
      <c r="HY93" s="125"/>
      <c r="HZ93" s="125"/>
      <c r="IA93" s="125"/>
      <c r="IB93" s="125"/>
      <c r="IC93" s="125"/>
      <c r="ID93" s="125"/>
      <c r="IE93" s="125"/>
      <c r="IF93" s="125"/>
      <c r="IG93" s="125"/>
      <c r="IH93" s="125"/>
      <c r="II93" s="125"/>
      <c r="IJ93" s="125"/>
      <c r="IK93" s="125"/>
      <c r="IL93" s="125"/>
      <c r="IM93" s="125"/>
      <c r="IN93" s="125"/>
      <c r="IO93" s="125"/>
      <c r="IP93" s="125"/>
      <c r="IQ93" s="125"/>
      <c r="IR93" s="125"/>
      <c r="IS93" s="125"/>
      <c r="IT93" s="125"/>
      <c r="IU93" s="125"/>
      <c r="IV93" s="125"/>
    </row>
    <row r="94" spans="1:256" ht="15.75" customHeight="1" x14ac:dyDescent="0.2">
      <c r="A94" s="461" t="s">
        <v>1532</v>
      </c>
      <c r="B94" s="444" t="s">
        <v>237</v>
      </c>
      <c r="C94" s="444" t="s">
        <v>1533</v>
      </c>
      <c r="D94" s="445" t="s">
        <v>1534</v>
      </c>
      <c r="E94" s="444"/>
      <c r="F94" s="160" t="s">
        <v>13</v>
      </c>
      <c r="G94" s="516"/>
      <c r="H94" s="163">
        <v>114.58</v>
      </c>
      <c r="I94" s="161">
        <f t="shared" si="8"/>
        <v>114.58</v>
      </c>
      <c r="J94" s="517"/>
      <c r="K94" s="518"/>
      <c r="L94" s="518"/>
      <c r="M94" s="518"/>
      <c r="N94" s="518"/>
      <c r="O94" s="518"/>
      <c r="P94" s="518"/>
      <c r="Q94" s="518"/>
      <c r="R94" s="518"/>
      <c r="S94" s="518"/>
      <c r="T94" s="518"/>
      <c r="U94" s="518"/>
      <c r="V94" s="518"/>
      <c r="W94" s="518"/>
      <c r="X94" s="518"/>
      <c r="Y94" s="518"/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/>
      <c r="AS94" s="518"/>
      <c r="AT94" s="518"/>
      <c r="AU94" s="518"/>
      <c r="AV94" s="518"/>
      <c r="AW94" s="518"/>
      <c r="AX94" s="518"/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  <c r="CR94" s="518"/>
      <c r="CS94" s="518"/>
      <c r="CT94" s="518"/>
      <c r="CU94" s="518"/>
      <c r="CV94" s="518"/>
      <c r="CW94" s="518"/>
      <c r="CX94" s="518"/>
      <c r="CY94" s="518"/>
      <c r="CZ94" s="518"/>
      <c r="DA94" s="518"/>
      <c r="DB94" s="518"/>
      <c r="DC94" s="518"/>
      <c r="DD94" s="518"/>
      <c r="DE94" s="518"/>
      <c r="DF94" s="518"/>
      <c r="DG94" s="518"/>
      <c r="DH94" s="518"/>
      <c r="DI94" s="518"/>
      <c r="DJ94" s="518"/>
      <c r="DK94" s="518"/>
      <c r="DL94" s="518"/>
      <c r="DM94" s="518"/>
      <c r="DN94" s="518"/>
      <c r="DO94" s="518"/>
      <c r="DP94" s="518"/>
      <c r="DQ94" s="518"/>
      <c r="DR94" s="518"/>
      <c r="DS94" s="518"/>
      <c r="DT94" s="518"/>
      <c r="DU94" s="518"/>
      <c r="DV94" s="518"/>
      <c r="DW94" s="518"/>
      <c r="DX94" s="518"/>
      <c r="DY94" s="518"/>
      <c r="DZ94" s="518"/>
      <c r="EA94" s="518"/>
      <c r="EB94" s="518"/>
      <c r="EC94" s="518"/>
      <c r="ED94" s="518"/>
      <c r="EE94" s="518"/>
      <c r="EF94" s="518"/>
      <c r="EG94" s="518"/>
      <c r="EH94" s="518"/>
      <c r="EI94" s="518"/>
      <c r="EJ94" s="518"/>
      <c r="EK94" s="518"/>
      <c r="EL94" s="518"/>
      <c r="EM94" s="518"/>
      <c r="EN94" s="518"/>
      <c r="EO94" s="518"/>
      <c r="EP94" s="518"/>
      <c r="EQ94" s="518"/>
      <c r="ER94" s="518"/>
      <c r="ES94" s="518"/>
      <c r="ET94" s="518"/>
      <c r="EU94" s="518"/>
      <c r="EV94" s="518"/>
      <c r="EW94" s="518"/>
      <c r="EX94" s="518"/>
      <c r="EY94" s="518"/>
      <c r="EZ94" s="518"/>
      <c r="FA94" s="518"/>
      <c r="FB94" s="518"/>
      <c r="FC94" s="518"/>
      <c r="FD94" s="518"/>
      <c r="FE94" s="518"/>
      <c r="FF94" s="518"/>
      <c r="FG94" s="518"/>
      <c r="FH94" s="518"/>
      <c r="FI94" s="518"/>
      <c r="FJ94" s="518"/>
      <c r="FK94" s="518"/>
      <c r="FL94" s="518"/>
      <c r="FM94" s="518"/>
      <c r="FN94" s="518"/>
      <c r="FO94" s="518"/>
      <c r="FP94" s="518"/>
      <c r="FQ94" s="518"/>
      <c r="FR94" s="518"/>
      <c r="FS94" s="518"/>
      <c r="FT94" s="518"/>
      <c r="FU94" s="518"/>
      <c r="FV94" s="518"/>
      <c r="FW94" s="518"/>
      <c r="FX94" s="518"/>
      <c r="FY94" s="518"/>
      <c r="FZ94" s="518"/>
      <c r="GA94" s="518"/>
      <c r="GB94" s="518"/>
      <c r="GC94" s="518"/>
      <c r="GD94" s="518"/>
      <c r="GE94" s="518"/>
      <c r="GF94" s="518"/>
      <c r="GG94" s="518"/>
      <c r="GH94" s="518"/>
      <c r="GI94" s="518"/>
      <c r="GJ94" s="518"/>
      <c r="GK94" s="518"/>
      <c r="GL94" s="518"/>
      <c r="GM94" s="518"/>
      <c r="GN94" s="518"/>
      <c r="GO94" s="518"/>
      <c r="GP94" s="518"/>
      <c r="GQ94" s="518"/>
      <c r="GR94" s="518"/>
      <c r="GS94" s="518"/>
      <c r="GT94" s="518"/>
      <c r="GU94" s="518"/>
      <c r="GV94" s="518"/>
      <c r="GW94" s="518"/>
      <c r="GX94" s="518"/>
      <c r="GY94" s="518"/>
      <c r="GZ94" s="518"/>
      <c r="HA94" s="518"/>
      <c r="HB94" s="518"/>
      <c r="HC94" s="518"/>
      <c r="HD94" s="518"/>
      <c r="HE94" s="518"/>
      <c r="HF94" s="518"/>
      <c r="HG94" s="518"/>
      <c r="HH94" s="518"/>
      <c r="HI94" s="518"/>
      <c r="HJ94" s="518"/>
      <c r="HK94" s="518"/>
      <c r="HL94" s="518"/>
      <c r="HM94" s="518"/>
      <c r="HN94" s="518"/>
      <c r="HO94" s="518"/>
      <c r="HP94" s="518"/>
      <c r="HQ94" s="518"/>
      <c r="HR94" s="518"/>
      <c r="HS94" s="518"/>
      <c r="HT94" s="518"/>
      <c r="HU94" s="518"/>
      <c r="HV94" s="518"/>
      <c r="HW94" s="518"/>
      <c r="HX94" s="518"/>
      <c r="HY94" s="518"/>
      <c r="HZ94" s="518"/>
      <c r="IA94" s="518"/>
      <c r="IB94" s="518"/>
      <c r="IC94" s="518"/>
      <c r="ID94" s="518"/>
      <c r="IE94" s="518"/>
      <c r="IF94" s="518"/>
      <c r="IG94" s="518"/>
      <c r="IH94" s="518"/>
      <c r="II94" s="518"/>
      <c r="IJ94" s="518"/>
      <c r="IK94" s="518"/>
      <c r="IL94" s="518"/>
      <c r="IM94" s="518"/>
      <c r="IN94" s="518"/>
      <c r="IO94" s="518"/>
      <c r="IP94" s="518"/>
      <c r="IQ94" s="518"/>
      <c r="IR94" s="518"/>
      <c r="IS94" s="518"/>
      <c r="IT94" s="518"/>
      <c r="IU94" s="518"/>
      <c r="IV94" s="518"/>
    </row>
    <row r="95" spans="1:256" ht="17.25" customHeight="1" x14ac:dyDescent="0.2">
      <c r="A95" s="216" t="s">
        <v>856</v>
      </c>
      <c r="B95" s="151" t="s">
        <v>229</v>
      </c>
      <c r="C95" s="151" t="s">
        <v>1530</v>
      </c>
      <c r="D95" s="159" t="s">
        <v>857</v>
      </c>
      <c r="E95" s="151" t="s">
        <v>675</v>
      </c>
      <c r="F95" s="160" t="s">
        <v>13</v>
      </c>
      <c r="G95" s="160"/>
      <c r="H95" s="163">
        <v>84.15</v>
      </c>
      <c r="I95" s="164">
        <f t="shared" ref="I95:I105" si="9">ROUND(H95*(100-$J$3)/100, 2)</f>
        <v>84.15</v>
      </c>
      <c r="J95" s="124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  <c r="II95" s="125"/>
      <c r="IJ95" s="125"/>
      <c r="IK95" s="125"/>
      <c r="IL95" s="125"/>
      <c r="IM95" s="125"/>
      <c r="IN95" s="125"/>
      <c r="IO95" s="125"/>
      <c r="IP95" s="125"/>
      <c r="IQ95" s="125"/>
      <c r="IR95" s="125"/>
      <c r="IS95" s="125"/>
      <c r="IT95" s="125"/>
      <c r="IU95" s="125"/>
      <c r="IV95" s="125"/>
    </row>
    <row r="96" spans="1:256" s="71" customFormat="1" ht="17.25" customHeight="1" x14ac:dyDescent="0.2">
      <c r="A96" s="216" t="s">
        <v>1167</v>
      </c>
      <c r="B96" s="151" t="s">
        <v>224</v>
      </c>
      <c r="C96" s="151" t="s">
        <v>1531</v>
      </c>
      <c r="D96" s="159" t="s">
        <v>1168</v>
      </c>
      <c r="E96" s="151" t="s">
        <v>1169</v>
      </c>
      <c r="F96" s="160" t="s">
        <v>13</v>
      </c>
      <c r="G96" s="160"/>
      <c r="H96" s="163">
        <v>95.75</v>
      </c>
      <c r="I96" s="164">
        <f t="shared" si="9"/>
        <v>95.75</v>
      </c>
      <c r="J96" s="242"/>
    </row>
    <row r="97" spans="1:256" s="71" customFormat="1" ht="17.25" customHeight="1" x14ac:dyDescent="0.2">
      <c r="A97" s="379" t="s">
        <v>1195</v>
      </c>
      <c r="B97" s="380" t="s">
        <v>277</v>
      </c>
      <c r="C97" s="380" t="s">
        <v>1176</v>
      </c>
      <c r="D97" s="381" t="s">
        <v>1177</v>
      </c>
      <c r="E97" s="380" t="s">
        <v>1178</v>
      </c>
      <c r="F97" s="204" t="s">
        <v>13</v>
      </c>
      <c r="G97" s="204"/>
      <c r="H97" s="358">
        <v>30.21</v>
      </c>
      <c r="I97" s="382">
        <f t="shared" si="9"/>
        <v>30.21</v>
      </c>
      <c r="J97" s="378"/>
      <c r="K97" s="377"/>
      <c r="L97" s="377"/>
      <c r="M97" s="377"/>
      <c r="N97" s="377"/>
      <c r="O97" s="377"/>
      <c r="P97" s="377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77"/>
      <c r="AD97" s="377"/>
      <c r="AE97" s="377"/>
      <c r="AF97" s="377"/>
      <c r="AG97" s="377"/>
      <c r="AH97" s="377"/>
      <c r="AI97" s="377"/>
      <c r="AJ97" s="377"/>
      <c r="AK97" s="377"/>
      <c r="AL97" s="377"/>
      <c r="AM97" s="377"/>
      <c r="AN97" s="377"/>
      <c r="AO97" s="377"/>
      <c r="AP97" s="377"/>
      <c r="AQ97" s="377"/>
      <c r="AR97" s="377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377"/>
      <c r="BK97" s="377"/>
      <c r="BL97" s="377"/>
      <c r="BM97" s="377"/>
      <c r="BN97" s="377"/>
      <c r="BO97" s="377"/>
      <c r="BP97" s="377"/>
      <c r="BQ97" s="377"/>
      <c r="BR97" s="377"/>
      <c r="BS97" s="377"/>
      <c r="BT97" s="377"/>
      <c r="BU97" s="377"/>
      <c r="BV97" s="377"/>
      <c r="BW97" s="377"/>
      <c r="BX97" s="377"/>
      <c r="BY97" s="377"/>
      <c r="BZ97" s="377"/>
      <c r="CA97" s="377"/>
      <c r="CB97" s="377"/>
      <c r="CC97" s="377"/>
      <c r="CD97" s="377"/>
      <c r="CE97" s="377"/>
      <c r="CF97" s="377"/>
      <c r="CG97" s="377"/>
      <c r="CH97" s="377"/>
      <c r="CI97" s="377"/>
      <c r="CJ97" s="377"/>
      <c r="CK97" s="377"/>
      <c r="CL97" s="377"/>
      <c r="CM97" s="377"/>
      <c r="CN97" s="377"/>
      <c r="CO97" s="377"/>
      <c r="CP97" s="377"/>
      <c r="CQ97" s="377"/>
      <c r="CR97" s="377"/>
      <c r="CS97" s="377"/>
      <c r="CT97" s="377"/>
      <c r="CU97" s="377"/>
      <c r="CV97" s="377"/>
      <c r="CW97" s="377"/>
      <c r="CX97" s="377"/>
      <c r="CY97" s="377"/>
      <c r="CZ97" s="377"/>
      <c r="DA97" s="377"/>
      <c r="DB97" s="377"/>
      <c r="DC97" s="377"/>
      <c r="DD97" s="377"/>
      <c r="DE97" s="377"/>
      <c r="DF97" s="377"/>
      <c r="DG97" s="377"/>
      <c r="DH97" s="377"/>
      <c r="DI97" s="377"/>
      <c r="DJ97" s="377"/>
      <c r="DK97" s="377"/>
      <c r="DL97" s="377"/>
      <c r="DM97" s="377"/>
      <c r="DN97" s="377"/>
      <c r="DO97" s="377"/>
      <c r="DP97" s="377"/>
      <c r="DQ97" s="377"/>
      <c r="DR97" s="377"/>
      <c r="DS97" s="377"/>
      <c r="DT97" s="377"/>
      <c r="DU97" s="377"/>
      <c r="DV97" s="377"/>
      <c r="DW97" s="377"/>
      <c r="DX97" s="377"/>
      <c r="DY97" s="377"/>
      <c r="DZ97" s="377"/>
      <c r="EA97" s="377"/>
      <c r="EB97" s="377"/>
      <c r="EC97" s="377"/>
      <c r="ED97" s="377"/>
      <c r="EE97" s="377"/>
      <c r="EF97" s="377"/>
      <c r="EG97" s="377"/>
      <c r="EH97" s="377"/>
      <c r="EI97" s="377"/>
      <c r="EJ97" s="377"/>
      <c r="EK97" s="377"/>
      <c r="EL97" s="377"/>
      <c r="EM97" s="377"/>
      <c r="EN97" s="377"/>
      <c r="EO97" s="377"/>
      <c r="EP97" s="377"/>
      <c r="EQ97" s="377"/>
      <c r="ER97" s="377"/>
      <c r="ES97" s="377"/>
      <c r="ET97" s="377"/>
      <c r="EU97" s="377"/>
      <c r="EV97" s="377"/>
      <c r="EW97" s="377"/>
      <c r="EX97" s="377"/>
      <c r="EY97" s="377"/>
      <c r="EZ97" s="377"/>
      <c r="FA97" s="377"/>
      <c r="FB97" s="377"/>
      <c r="FC97" s="377"/>
      <c r="FD97" s="377"/>
      <c r="FE97" s="377"/>
      <c r="FF97" s="377"/>
      <c r="FG97" s="377"/>
      <c r="FH97" s="377"/>
      <c r="FI97" s="377"/>
      <c r="FJ97" s="377"/>
      <c r="FK97" s="377"/>
      <c r="FL97" s="377"/>
      <c r="FM97" s="377"/>
      <c r="FN97" s="377"/>
      <c r="FO97" s="377"/>
      <c r="FP97" s="377"/>
      <c r="FQ97" s="377"/>
      <c r="FR97" s="377"/>
      <c r="FS97" s="377"/>
      <c r="FT97" s="377"/>
      <c r="FU97" s="377"/>
      <c r="FV97" s="377"/>
      <c r="FW97" s="377"/>
      <c r="FX97" s="377"/>
      <c r="FY97" s="377"/>
      <c r="FZ97" s="377"/>
      <c r="GA97" s="377"/>
      <c r="GB97" s="377"/>
      <c r="GC97" s="377"/>
      <c r="GD97" s="377"/>
      <c r="GE97" s="377"/>
      <c r="GF97" s="377"/>
      <c r="GG97" s="377"/>
      <c r="GH97" s="377"/>
      <c r="GI97" s="377"/>
      <c r="GJ97" s="377"/>
      <c r="GK97" s="377"/>
      <c r="GL97" s="377"/>
      <c r="GM97" s="377"/>
      <c r="GN97" s="377"/>
      <c r="GO97" s="377"/>
      <c r="GP97" s="377"/>
      <c r="GQ97" s="377"/>
      <c r="GR97" s="377"/>
      <c r="GS97" s="377"/>
      <c r="GT97" s="377"/>
      <c r="GU97" s="377"/>
      <c r="GV97" s="377"/>
      <c r="GW97" s="377"/>
      <c r="GX97" s="377"/>
      <c r="GY97" s="377"/>
      <c r="GZ97" s="377"/>
      <c r="HA97" s="377"/>
      <c r="HB97" s="377"/>
      <c r="HC97" s="377"/>
      <c r="HD97" s="377"/>
      <c r="HE97" s="377"/>
      <c r="HF97" s="377"/>
      <c r="HG97" s="377"/>
      <c r="HH97" s="377"/>
      <c r="HI97" s="377"/>
      <c r="HJ97" s="377"/>
      <c r="HK97" s="377"/>
      <c r="HL97" s="377"/>
      <c r="HM97" s="377"/>
      <c r="HN97" s="377"/>
      <c r="HO97" s="377"/>
      <c r="HP97" s="377"/>
      <c r="HQ97" s="377"/>
      <c r="HR97" s="377"/>
      <c r="HS97" s="377"/>
      <c r="HT97" s="377"/>
      <c r="HU97" s="377"/>
      <c r="HV97" s="377"/>
      <c r="HW97" s="377"/>
      <c r="HX97" s="377"/>
      <c r="HY97" s="377"/>
      <c r="HZ97" s="377"/>
      <c r="IA97" s="377"/>
      <c r="IB97" s="377"/>
      <c r="IC97" s="377"/>
      <c r="ID97" s="377"/>
      <c r="IE97" s="377"/>
      <c r="IF97" s="377"/>
      <c r="IG97" s="377"/>
      <c r="IH97" s="377"/>
      <c r="II97" s="377"/>
      <c r="IJ97" s="377"/>
      <c r="IK97" s="377"/>
      <c r="IL97" s="377"/>
      <c r="IM97" s="377"/>
      <c r="IN97" s="377"/>
      <c r="IO97" s="377"/>
      <c r="IP97" s="377"/>
      <c r="IQ97" s="377"/>
      <c r="IR97" s="377"/>
      <c r="IS97" s="377"/>
      <c r="IT97" s="377"/>
      <c r="IU97" s="377"/>
      <c r="IV97" s="377"/>
    </row>
    <row r="98" spans="1:256" s="71" customFormat="1" ht="17.25" customHeight="1" x14ac:dyDescent="0.2">
      <c r="A98" s="379" t="s">
        <v>1195</v>
      </c>
      <c r="B98" s="380" t="s">
        <v>992</v>
      </c>
      <c r="C98" s="380" t="s">
        <v>1179</v>
      </c>
      <c r="D98" s="381" t="s">
        <v>1181</v>
      </c>
      <c r="E98" s="380" t="s">
        <v>1183</v>
      </c>
      <c r="F98" s="204" t="s">
        <v>13</v>
      </c>
      <c r="G98" s="204"/>
      <c r="H98" s="358">
        <v>36.659999999999997</v>
      </c>
      <c r="I98" s="382">
        <f t="shared" si="9"/>
        <v>36.659999999999997</v>
      </c>
      <c r="J98" s="378"/>
      <c r="K98" s="377"/>
      <c r="L98" s="377"/>
      <c r="M98" s="377"/>
      <c r="N98" s="377"/>
      <c r="O98" s="377"/>
      <c r="P98" s="377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7"/>
      <c r="AD98" s="377"/>
      <c r="AE98" s="377"/>
      <c r="AF98" s="377"/>
      <c r="AG98" s="377"/>
      <c r="AH98" s="377"/>
      <c r="AI98" s="377"/>
      <c r="AJ98" s="377"/>
      <c r="AK98" s="377"/>
      <c r="AL98" s="377"/>
      <c r="AM98" s="377"/>
      <c r="AN98" s="377"/>
      <c r="AO98" s="377"/>
      <c r="AP98" s="377"/>
      <c r="AQ98" s="377"/>
      <c r="AR98" s="377"/>
      <c r="AS98" s="377"/>
      <c r="AT98" s="377"/>
      <c r="AU98" s="377"/>
      <c r="AV98" s="377"/>
      <c r="AW98" s="377"/>
      <c r="AX98" s="377"/>
      <c r="AY98" s="377"/>
      <c r="AZ98" s="377"/>
      <c r="BA98" s="377"/>
      <c r="BB98" s="377"/>
      <c r="BC98" s="377"/>
      <c r="BD98" s="377"/>
      <c r="BE98" s="377"/>
      <c r="BF98" s="377"/>
      <c r="BG98" s="377"/>
      <c r="BH98" s="377"/>
      <c r="BI98" s="377"/>
      <c r="BJ98" s="377"/>
      <c r="BK98" s="377"/>
      <c r="BL98" s="377"/>
      <c r="BM98" s="377"/>
      <c r="BN98" s="377"/>
      <c r="BO98" s="377"/>
      <c r="BP98" s="377"/>
      <c r="BQ98" s="377"/>
      <c r="BR98" s="377"/>
      <c r="BS98" s="377"/>
      <c r="BT98" s="377"/>
      <c r="BU98" s="377"/>
      <c r="BV98" s="377"/>
      <c r="BW98" s="377"/>
      <c r="BX98" s="377"/>
      <c r="BY98" s="377"/>
      <c r="BZ98" s="377"/>
      <c r="CA98" s="377"/>
      <c r="CB98" s="377"/>
      <c r="CC98" s="377"/>
      <c r="CD98" s="377"/>
      <c r="CE98" s="377"/>
      <c r="CF98" s="377"/>
      <c r="CG98" s="377"/>
      <c r="CH98" s="377"/>
      <c r="CI98" s="377"/>
      <c r="CJ98" s="377"/>
      <c r="CK98" s="377"/>
      <c r="CL98" s="377"/>
      <c r="CM98" s="377"/>
      <c r="CN98" s="377"/>
      <c r="CO98" s="377"/>
      <c r="CP98" s="377"/>
      <c r="CQ98" s="377"/>
      <c r="CR98" s="377"/>
      <c r="CS98" s="377"/>
      <c r="CT98" s="377"/>
      <c r="CU98" s="377"/>
      <c r="CV98" s="377"/>
      <c r="CW98" s="377"/>
      <c r="CX98" s="377"/>
      <c r="CY98" s="377"/>
      <c r="CZ98" s="377"/>
      <c r="DA98" s="377"/>
      <c r="DB98" s="377"/>
      <c r="DC98" s="377"/>
      <c r="DD98" s="377"/>
      <c r="DE98" s="377"/>
      <c r="DF98" s="377"/>
      <c r="DG98" s="377"/>
      <c r="DH98" s="377"/>
      <c r="DI98" s="377"/>
      <c r="DJ98" s="377"/>
      <c r="DK98" s="377"/>
      <c r="DL98" s="377"/>
      <c r="DM98" s="377"/>
      <c r="DN98" s="377"/>
      <c r="DO98" s="377"/>
      <c r="DP98" s="377"/>
      <c r="DQ98" s="377"/>
      <c r="DR98" s="377"/>
      <c r="DS98" s="377"/>
      <c r="DT98" s="377"/>
      <c r="DU98" s="377"/>
      <c r="DV98" s="377"/>
      <c r="DW98" s="377"/>
      <c r="DX98" s="377"/>
      <c r="DY98" s="377"/>
      <c r="DZ98" s="377"/>
      <c r="EA98" s="377"/>
      <c r="EB98" s="377"/>
      <c r="EC98" s="377"/>
      <c r="ED98" s="377"/>
      <c r="EE98" s="377"/>
      <c r="EF98" s="377"/>
      <c r="EG98" s="377"/>
      <c r="EH98" s="377"/>
      <c r="EI98" s="377"/>
      <c r="EJ98" s="377"/>
      <c r="EK98" s="377"/>
      <c r="EL98" s="377"/>
      <c r="EM98" s="377"/>
      <c r="EN98" s="377"/>
      <c r="EO98" s="377"/>
      <c r="EP98" s="377"/>
      <c r="EQ98" s="377"/>
      <c r="ER98" s="377"/>
      <c r="ES98" s="377"/>
      <c r="ET98" s="377"/>
      <c r="EU98" s="377"/>
      <c r="EV98" s="377"/>
      <c r="EW98" s="377"/>
      <c r="EX98" s="377"/>
      <c r="EY98" s="377"/>
      <c r="EZ98" s="377"/>
      <c r="FA98" s="377"/>
      <c r="FB98" s="377"/>
      <c r="FC98" s="377"/>
      <c r="FD98" s="377"/>
      <c r="FE98" s="377"/>
      <c r="FF98" s="377"/>
      <c r="FG98" s="377"/>
      <c r="FH98" s="377"/>
      <c r="FI98" s="377"/>
      <c r="FJ98" s="377"/>
      <c r="FK98" s="377"/>
      <c r="FL98" s="377"/>
      <c r="FM98" s="377"/>
      <c r="FN98" s="377"/>
      <c r="FO98" s="377"/>
      <c r="FP98" s="377"/>
      <c r="FQ98" s="377"/>
      <c r="FR98" s="377"/>
      <c r="FS98" s="377"/>
      <c r="FT98" s="377"/>
      <c r="FU98" s="377"/>
      <c r="FV98" s="377"/>
      <c r="FW98" s="377"/>
      <c r="FX98" s="377"/>
      <c r="FY98" s="377"/>
      <c r="FZ98" s="377"/>
      <c r="GA98" s="377"/>
      <c r="GB98" s="377"/>
      <c r="GC98" s="377"/>
      <c r="GD98" s="377"/>
      <c r="GE98" s="377"/>
      <c r="GF98" s="377"/>
      <c r="GG98" s="377"/>
      <c r="GH98" s="377"/>
      <c r="GI98" s="377"/>
      <c r="GJ98" s="377"/>
      <c r="GK98" s="377"/>
      <c r="GL98" s="377"/>
      <c r="GM98" s="377"/>
      <c r="GN98" s="377"/>
      <c r="GO98" s="377"/>
      <c r="GP98" s="377"/>
      <c r="GQ98" s="377"/>
      <c r="GR98" s="377"/>
      <c r="GS98" s="377"/>
      <c r="GT98" s="377"/>
      <c r="GU98" s="377"/>
      <c r="GV98" s="377"/>
      <c r="GW98" s="377"/>
      <c r="GX98" s="377"/>
      <c r="GY98" s="377"/>
      <c r="GZ98" s="377"/>
      <c r="HA98" s="377"/>
      <c r="HB98" s="377"/>
      <c r="HC98" s="377"/>
      <c r="HD98" s="377"/>
      <c r="HE98" s="377"/>
      <c r="HF98" s="377"/>
      <c r="HG98" s="377"/>
      <c r="HH98" s="377"/>
      <c r="HI98" s="377"/>
      <c r="HJ98" s="377"/>
      <c r="HK98" s="377"/>
      <c r="HL98" s="377"/>
      <c r="HM98" s="377"/>
      <c r="HN98" s="377"/>
      <c r="HO98" s="377"/>
      <c r="HP98" s="377"/>
      <c r="HQ98" s="377"/>
      <c r="HR98" s="377"/>
      <c r="HS98" s="377"/>
      <c r="HT98" s="377"/>
      <c r="HU98" s="377"/>
      <c r="HV98" s="377"/>
      <c r="HW98" s="377"/>
      <c r="HX98" s="377"/>
      <c r="HY98" s="377"/>
      <c r="HZ98" s="377"/>
      <c r="IA98" s="377"/>
      <c r="IB98" s="377"/>
      <c r="IC98" s="377"/>
      <c r="ID98" s="377"/>
      <c r="IE98" s="377"/>
      <c r="IF98" s="377"/>
      <c r="IG98" s="377"/>
      <c r="IH98" s="377"/>
      <c r="II98" s="377"/>
      <c r="IJ98" s="377"/>
      <c r="IK98" s="377"/>
      <c r="IL98" s="377"/>
      <c r="IM98" s="377"/>
      <c r="IN98" s="377"/>
      <c r="IO98" s="377"/>
      <c r="IP98" s="377"/>
      <c r="IQ98" s="377"/>
      <c r="IR98" s="377"/>
      <c r="IS98" s="377"/>
      <c r="IT98" s="377"/>
      <c r="IU98" s="377"/>
      <c r="IV98" s="377"/>
    </row>
    <row r="99" spans="1:256" s="71" customFormat="1" ht="17.25" customHeight="1" x14ac:dyDescent="0.2">
      <c r="A99" s="379" t="s">
        <v>1195</v>
      </c>
      <c r="B99" s="380" t="s">
        <v>276</v>
      </c>
      <c r="C99" s="380" t="s">
        <v>1180</v>
      </c>
      <c r="D99" s="381" t="s">
        <v>1182</v>
      </c>
      <c r="E99" s="380" t="s">
        <v>1184</v>
      </c>
      <c r="F99" s="204" t="s">
        <v>13</v>
      </c>
      <c r="G99" s="204"/>
      <c r="H99" s="358">
        <v>136.80000000000001</v>
      </c>
      <c r="I99" s="382">
        <f t="shared" si="9"/>
        <v>136.80000000000001</v>
      </c>
      <c r="J99" s="378"/>
      <c r="K99" s="377"/>
      <c r="L99" s="377"/>
      <c r="M99" s="377"/>
      <c r="N99" s="377"/>
      <c r="O99" s="377"/>
      <c r="P99" s="377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7"/>
      <c r="AD99" s="377"/>
      <c r="AE99" s="377"/>
      <c r="AF99" s="377"/>
      <c r="AG99" s="377"/>
      <c r="AH99" s="377"/>
      <c r="AI99" s="377"/>
      <c r="AJ99" s="377"/>
      <c r="AK99" s="377"/>
      <c r="AL99" s="377"/>
      <c r="AM99" s="377"/>
      <c r="AN99" s="377"/>
      <c r="AO99" s="377"/>
      <c r="AP99" s="377"/>
      <c r="AQ99" s="377"/>
      <c r="AR99" s="377"/>
      <c r="AS99" s="377"/>
      <c r="AT99" s="377"/>
      <c r="AU99" s="377"/>
      <c r="AV99" s="377"/>
      <c r="AW99" s="377"/>
      <c r="AX99" s="377"/>
      <c r="AY99" s="377"/>
      <c r="AZ99" s="377"/>
      <c r="BA99" s="377"/>
      <c r="BB99" s="377"/>
      <c r="BC99" s="377"/>
      <c r="BD99" s="377"/>
      <c r="BE99" s="377"/>
      <c r="BF99" s="377"/>
      <c r="BG99" s="377"/>
      <c r="BH99" s="377"/>
      <c r="BI99" s="377"/>
      <c r="BJ99" s="377"/>
      <c r="BK99" s="377"/>
      <c r="BL99" s="377"/>
      <c r="BM99" s="377"/>
      <c r="BN99" s="377"/>
      <c r="BO99" s="377"/>
      <c r="BP99" s="377"/>
      <c r="BQ99" s="377"/>
      <c r="BR99" s="377"/>
      <c r="BS99" s="377"/>
      <c r="BT99" s="377"/>
      <c r="BU99" s="377"/>
      <c r="BV99" s="377"/>
      <c r="BW99" s="377"/>
      <c r="BX99" s="377"/>
      <c r="BY99" s="377"/>
      <c r="BZ99" s="377"/>
      <c r="CA99" s="377"/>
      <c r="CB99" s="377"/>
      <c r="CC99" s="377"/>
      <c r="CD99" s="377"/>
      <c r="CE99" s="377"/>
      <c r="CF99" s="377"/>
      <c r="CG99" s="377"/>
      <c r="CH99" s="377"/>
      <c r="CI99" s="377"/>
      <c r="CJ99" s="377"/>
      <c r="CK99" s="377"/>
      <c r="CL99" s="377"/>
      <c r="CM99" s="377"/>
      <c r="CN99" s="377"/>
      <c r="CO99" s="377"/>
      <c r="CP99" s="377"/>
      <c r="CQ99" s="377"/>
      <c r="CR99" s="377"/>
      <c r="CS99" s="377"/>
      <c r="CT99" s="377"/>
      <c r="CU99" s="377"/>
      <c r="CV99" s="377"/>
      <c r="CW99" s="377"/>
      <c r="CX99" s="377"/>
      <c r="CY99" s="377"/>
      <c r="CZ99" s="377"/>
      <c r="DA99" s="377"/>
      <c r="DB99" s="377"/>
      <c r="DC99" s="377"/>
      <c r="DD99" s="377"/>
      <c r="DE99" s="377"/>
      <c r="DF99" s="377"/>
      <c r="DG99" s="377"/>
      <c r="DH99" s="377"/>
      <c r="DI99" s="377"/>
      <c r="DJ99" s="377"/>
      <c r="DK99" s="377"/>
      <c r="DL99" s="377"/>
      <c r="DM99" s="377"/>
      <c r="DN99" s="377"/>
      <c r="DO99" s="377"/>
      <c r="DP99" s="377"/>
      <c r="DQ99" s="377"/>
      <c r="DR99" s="377"/>
      <c r="DS99" s="377"/>
      <c r="DT99" s="377"/>
      <c r="DU99" s="377"/>
      <c r="DV99" s="377"/>
      <c r="DW99" s="377"/>
      <c r="DX99" s="377"/>
      <c r="DY99" s="377"/>
      <c r="DZ99" s="377"/>
      <c r="EA99" s="377"/>
      <c r="EB99" s="377"/>
      <c r="EC99" s="377"/>
      <c r="ED99" s="377"/>
      <c r="EE99" s="377"/>
      <c r="EF99" s="377"/>
      <c r="EG99" s="377"/>
      <c r="EH99" s="377"/>
      <c r="EI99" s="377"/>
      <c r="EJ99" s="377"/>
      <c r="EK99" s="377"/>
      <c r="EL99" s="377"/>
      <c r="EM99" s="377"/>
      <c r="EN99" s="377"/>
      <c r="EO99" s="377"/>
      <c r="EP99" s="377"/>
      <c r="EQ99" s="377"/>
      <c r="ER99" s="377"/>
      <c r="ES99" s="377"/>
      <c r="ET99" s="377"/>
      <c r="EU99" s="377"/>
      <c r="EV99" s="377"/>
      <c r="EW99" s="377"/>
      <c r="EX99" s="377"/>
      <c r="EY99" s="377"/>
      <c r="EZ99" s="377"/>
      <c r="FA99" s="377"/>
      <c r="FB99" s="377"/>
      <c r="FC99" s="377"/>
      <c r="FD99" s="377"/>
      <c r="FE99" s="377"/>
      <c r="FF99" s="377"/>
      <c r="FG99" s="377"/>
      <c r="FH99" s="377"/>
      <c r="FI99" s="377"/>
      <c r="FJ99" s="377"/>
      <c r="FK99" s="377"/>
      <c r="FL99" s="377"/>
      <c r="FM99" s="377"/>
      <c r="FN99" s="377"/>
      <c r="FO99" s="377"/>
      <c r="FP99" s="377"/>
      <c r="FQ99" s="377"/>
      <c r="FR99" s="377"/>
      <c r="FS99" s="377"/>
      <c r="FT99" s="377"/>
      <c r="FU99" s="377"/>
      <c r="FV99" s="377"/>
      <c r="FW99" s="377"/>
      <c r="FX99" s="377"/>
      <c r="FY99" s="377"/>
      <c r="FZ99" s="377"/>
      <c r="GA99" s="377"/>
      <c r="GB99" s="377"/>
      <c r="GC99" s="377"/>
      <c r="GD99" s="377"/>
      <c r="GE99" s="377"/>
      <c r="GF99" s="377"/>
      <c r="GG99" s="377"/>
      <c r="GH99" s="377"/>
      <c r="GI99" s="377"/>
      <c r="GJ99" s="377"/>
      <c r="GK99" s="377"/>
      <c r="GL99" s="377"/>
      <c r="GM99" s="377"/>
      <c r="GN99" s="377"/>
      <c r="GO99" s="377"/>
      <c r="GP99" s="377"/>
      <c r="GQ99" s="377"/>
      <c r="GR99" s="377"/>
      <c r="GS99" s="377"/>
      <c r="GT99" s="377"/>
      <c r="GU99" s="377"/>
      <c r="GV99" s="377"/>
      <c r="GW99" s="377"/>
      <c r="GX99" s="377"/>
      <c r="GY99" s="377"/>
      <c r="GZ99" s="377"/>
      <c r="HA99" s="377"/>
      <c r="HB99" s="377"/>
      <c r="HC99" s="377"/>
      <c r="HD99" s="377"/>
      <c r="HE99" s="377"/>
      <c r="HF99" s="377"/>
      <c r="HG99" s="377"/>
      <c r="HH99" s="377"/>
      <c r="HI99" s="377"/>
      <c r="HJ99" s="377"/>
      <c r="HK99" s="377"/>
      <c r="HL99" s="377"/>
      <c r="HM99" s="377"/>
      <c r="HN99" s="377"/>
      <c r="HO99" s="377"/>
      <c r="HP99" s="377"/>
      <c r="HQ99" s="377"/>
      <c r="HR99" s="377"/>
      <c r="HS99" s="377"/>
      <c r="HT99" s="377"/>
      <c r="HU99" s="377"/>
      <c r="HV99" s="377"/>
      <c r="HW99" s="377"/>
      <c r="HX99" s="377"/>
      <c r="HY99" s="377"/>
      <c r="HZ99" s="377"/>
      <c r="IA99" s="377"/>
      <c r="IB99" s="377"/>
      <c r="IC99" s="377"/>
      <c r="ID99" s="377"/>
      <c r="IE99" s="377"/>
      <c r="IF99" s="377"/>
      <c r="IG99" s="377"/>
      <c r="IH99" s="377"/>
      <c r="II99" s="377"/>
      <c r="IJ99" s="377"/>
      <c r="IK99" s="377"/>
      <c r="IL99" s="377"/>
      <c r="IM99" s="377"/>
      <c r="IN99" s="377"/>
      <c r="IO99" s="377"/>
      <c r="IP99" s="377"/>
      <c r="IQ99" s="377"/>
      <c r="IR99" s="377"/>
      <c r="IS99" s="377"/>
      <c r="IT99" s="377"/>
      <c r="IU99" s="377"/>
      <c r="IV99" s="377"/>
    </row>
    <row r="100" spans="1:256" s="71" customFormat="1" ht="17.25" customHeight="1" x14ac:dyDescent="0.2">
      <c r="A100" s="379" t="s">
        <v>1195</v>
      </c>
      <c r="B100" s="151" t="s">
        <v>1222</v>
      </c>
      <c r="C100" s="380" t="s">
        <v>1229</v>
      </c>
      <c r="D100" s="381" t="s">
        <v>1230</v>
      </c>
      <c r="E100" s="9"/>
      <c r="F100" s="5"/>
      <c r="G100" s="5"/>
      <c r="H100" s="163">
        <v>46.6</v>
      </c>
      <c r="I100" s="382">
        <f t="shared" si="9"/>
        <v>46.6</v>
      </c>
      <c r="J100" s="123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ht="17.25" customHeight="1" x14ac:dyDescent="0.2">
      <c r="A101" s="216" t="s">
        <v>1203</v>
      </c>
      <c r="B101" s="151" t="s">
        <v>277</v>
      </c>
      <c r="C101" s="151" t="s">
        <v>859</v>
      </c>
      <c r="D101" s="159" t="s">
        <v>861</v>
      </c>
      <c r="E101" s="151" t="s">
        <v>675</v>
      </c>
      <c r="F101" s="160" t="s">
        <v>13</v>
      </c>
      <c r="G101" s="160"/>
      <c r="H101" s="163">
        <v>48.06</v>
      </c>
      <c r="I101" s="164">
        <f t="shared" si="9"/>
        <v>48.06</v>
      </c>
      <c r="J101" s="124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/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  <c r="FQ101" s="125"/>
      <c r="FR101" s="125"/>
      <c r="FS101" s="125"/>
      <c r="FT101" s="125"/>
      <c r="FU101" s="125"/>
      <c r="FV101" s="125"/>
      <c r="FW101" s="125"/>
      <c r="FX101" s="125"/>
      <c r="FY101" s="125"/>
      <c r="FZ101" s="125"/>
      <c r="GA101" s="125"/>
      <c r="GB101" s="125"/>
      <c r="GC101" s="125"/>
      <c r="GD101" s="125"/>
      <c r="GE101" s="125"/>
      <c r="GF101" s="125"/>
      <c r="GG101" s="125"/>
      <c r="GH101" s="125"/>
      <c r="GI101" s="125"/>
      <c r="GJ101" s="125"/>
      <c r="GK101" s="125"/>
      <c r="GL101" s="125"/>
      <c r="GM101" s="125"/>
      <c r="GN101" s="125"/>
      <c r="GO101" s="125"/>
      <c r="GP101" s="125"/>
      <c r="GQ101" s="125"/>
      <c r="GR101" s="125"/>
      <c r="GS101" s="125"/>
      <c r="GT101" s="125"/>
      <c r="GU101" s="125"/>
      <c r="GV101" s="125"/>
      <c r="GW101" s="125"/>
      <c r="GX101" s="125"/>
      <c r="GY101" s="125"/>
      <c r="GZ101" s="125"/>
      <c r="HA101" s="125"/>
      <c r="HB101" s="125"/>
      <c r="HC101" s="125"/>
      <c r="HD101" s="125"/>
      <c r="HE101" s="125"/>
      <c r="HF101" s="125"/>
      <c r="HG101" s="125"/>
      <c r="HH101" s="125"/>
      <c r="HI101" s="125"/>
      <c r="HJ101" s="125"/>
      <c r="HK101" s="125"/>
      <c r="HL101" s="125"/>
      <c r="HM101" s="125"/>
      <c r="HN101" s="125"/>
      <c r="HO101" s="125"/>
      <c r="HP101" s="125"/>
      <c r="HQ101" s="125"/>
      <c r="HR101" s="125"/>
      <c r="HS101" s="125"/>
      <c r="HT101" s="125"/>
      <c r="HU101" s="125"/>
      <c r="HV101" s="125"/>
      <c r="HW101" s="125"/>
      <c r="HX101" s="125"/>
      <c r="HY101" s="125"/>
      <c r="HZ101" s="125"/>
      <c r="IA101" s="125"/>
      <c r="IB101" s="125"/>
      <c r="IC101" s="125"/>
      <c r="ID101" s="125"/>
      <c r="IE101" s="125"/>
      <c r="IF101" s="125"/>
      <c r="IG101" s="125"/>
      <c r="IH101" s="125"/>
      <c r="II101" s="125"/>
      <c r="IJ101" s="125"/>
      <c r="IK101" s="125"/>
      <c r="IL101" s="125"/>
      <c r="IM101" s="125"/>
      <c r="IN101" s="125"/>
      <c r="IO101" s="125"/>
      <c r="IP101" s="125"/>
      <c r="IQ101" s="125"/>
      <c r="IR101" s="125"/>
      <c r="IS101" s="125"/>
      <c r="IT101" s="125"/>
      <c r="IU101" s="125"/>
      <c r="IV101" s="125"/>
    </row>
    <row r="102" spans="1:256" ht="17.25" customHeight="1" x14ac:dyDescent="0.2">
      <c r="A102" s="216" t="s">
        <v>1203</v>
      </c>
      <c r="B102" s="151" t="s">
        <v>992</v>
      </c>
      <c r="C102" s="151" t="s">
        <v>994</v>
      </c>
      <c r="D102" s="159" t="s">
        <v>996</v>
      </c>
      <c r="E102" s="151" t="s">
        <v>998</v>
      </c>
      <c r="F102" s="160" t="s">
        <v>13</v>
      </c>
      <c r="G102" s="80"/>
      <c r="H102" s="163">
        <v>71.400000000000006</v>
      </c>
      <c r="I102" s="164">
        <f t="shared" si="9"/>
        <v>71.400000000000006</v>
      </c>
      <c r="J102" s="124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  <c r="FQ102" s="125"/>
      <c r="FR102" s="125"/>
      <c r="FS102" s="125"/>
      <c r="FT102" s="125"/>
      <c r="FU102" s="125"/>
      <c r="FV102" s="125"/>
      <c r="FW102" s="125"/>
      <c r="FX102" s="125"/>
      <c r="FY102" s="125"/>
      <c r="FZ102" s="125"/>
      <c r="GA102" s="125"/>
      <c r="GB102" s="125"/>
      <c r="GC102" s="125"/>
      <c r="GD102" s="125"/>
      <c r="GE102" s="125"/>
      <c r="GF102" s="125"/>
      <c r="GG102" s="125"/>
      <c r="GH102" s="125"/>
      <c r="GI102" s="125"/>
      <c r="GJ102" s="125"/>
      <c r="GK102" s="125"/>
      <c r="GL102" s="125"/>
      <c r="GM102" s="125"/>
      <c r="GN102" s="125"/>
      <c r="GO102" s="125"/>
      <c r="GP102" s="125"/>
      <c r="GQ102" s="125"/>
      <c r="GR102" s="125"/>
      <c r="GS102" s="125"/>
      <c r="GT102" s="125"/>
      <c r="GU102" s="125"/>
      <c r="GV102" s="125"/>
      <c r="GW102" s="125"/>
      <c r="GX102" s="125"/>
      <c r="GY102" s="125"/>
      <c r="GZ102" s="125"/>
      <c r="HA102" s="125"/>
      <c r="HB102" s="125"/>
      <c r="HC102" s="125"/>
      <c r="HD102" s="125"/>
      <c r="HE102" s="125"/>
      <c r="HF102" s="125"/>
      <c r="HG102" s="125"/>
      <c r="HH102" s="125"/>
      <c r="HI102" s="125"/>
      <c r="HJ102" s="125"/>
      <c r="HK102" s="125"/>
      <c r="HL102" s="125"/>
      <c r="HM102" s="125"/>
      <c r="HN102" s="125"/>
      <c r="HO102" s="125"/>
      <c r="HP102" s="125"/>
      <c r="HQ102" s="125"/>
      <c r="HR102" s="125"/>
      <c r="HS102" s="125"/>
      <c r="HT102" s="125"/>
      <c r="HU102" s="125"/>
      <c r="HV102" s="125"/>
      <c r="HW102" s="125"/>
      <c r="HX102" s="125"/>
      <c r="HY102" s="125"/>
      <c r="HZ102" s="125"/>
      <c r="IA102" s="125"/>
      <c r="IB102" s="125"/>
      <c r="IC102" s="125"/>
      <c r="ID102" s="125"/>
      <c r="IE102" s="125"/>
      <c r="IF102" s="125"/>
      <c r="IG102" s="125"/>
      <c r="IH102" s="125"/>
      <c r="II102" s="125"/>
      <c r="IJ102" s="125"/>
      <c r="IK102" s="125"/>
      <c r="IL102" s="125"/>
      <c r="IM102" s="125"/>
      <c r="IN102" s="125"/>
      <c r="IO102" s="125"/>
      <c r="IP102" s="125"/>
      <c r="IQ102" s="125"/>
      <c r="IR102" s="125"/>
      <c r="IS102" s="125"/>
      <c r="IT102" s="125"/>
      <c r="IU102" s="125"/>
      <c r="IV102" s="125"/>
    </row>
    <row r="103" spans="1:256" ht="17.25" customHeight="1" x14ac:dyDescent="0.2">
      <c r="A103" s="216" t="s">
        <v>1203</v>
      </c>
      <c r="B103" s="151" t="s">
        <v>993</v>
      </c>
      <c r="C103" s="151" t="s">
        <v>995</v>
      </c>
      <c r="D103" s="159" t="s">
        <v>997</v>
      </c>
      <c r="E103" s="151" t="s">
        <v>999</v>
      </c>
      <c r="F103" s="160" t="s">
        <v>13</v>
      </c>
      <c r="G103" s="80"/>
      <c r="H103" s="163">
        <v>188.95</v>
      </c>
      <c r="I103" s="164">
        <f t="shared" si="9"/>
        <v>188.95</v>
      </c>
      <c r="J103" s="124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  <c r="FQ103" s="125"/>
      <c r="FR103" s="125"/>
      <c r="FS103" s="125"/>
      <c r="FT103" s="125"/>
      <c r="FU103" s="125"/>
      <c r="FV103" s="125"/>
      <c r="FW103" s="125"/>
      <c r="FX103" s="125"/>
      <c r="FY103" s="125"/>
      <c r="FZ103" s="125"/>
      <c r="GA103" s="125"/>
      <c r="GB103" s="125"/>
      <c r="GC103" s="125"/>
      <c r="GD103" s="125"/>
      <c r="GE103" s="125"/>
      <c r="GF103" s="125"/>
      <c r="GG103" s="125"/>
      <c r="GH103" s="125"/>
      <c r="GI103" s="125"/>
      <c r="GJ103" s="125"/>
      <c r="GK103" s="125"/>
      <c r="GL103" s="125"/>
      <c r="GM103" s="125"/>
      <c r="GN103" s="125"/>
      <c r="GO103" s="125"/>
      <c r="GP103" s="125"/>
      <c r="GQ103" s="125"/>
      <c r="GR103" s="125"/>
      <c r="GS103" s="125"/>
      <c r="GT103" s="125"/>
      <c r="GU103" s="125"/>
      <c r="GV103" s="125"/>
      <c r="GW103" s="125"/>
      <c r="GX103" s="125"/>
      <c r="GY103" s="125"/>
      <c r="GZ103" s="125"/>
      <c r="HA103" s="125"/>
      <c r="HB103" s="125"/>
      <c r="HC103" s="125"/>
      <c r="HD103" s="125"/>
      <c r="HE103" s="125"/>
      <c r="HF103" s="125"/>
      <c r="HG103" s="125"/>
      <c r="HH103" s="125"/>
      <c r="HI103" s="125"/>
      <c r="HJ103" s="125"/>
      <c r="HK103" s="125"/>
      <c r="HL103" s="125"/>
      <c r="HM103" s="125"/>
      <c r="HN103" s="125"/>
      <c r="HO103" s="125"/>
      <c r="HP103" s="125"/>
      <c r="HQ103" s="125"/>
      <c r="HR103" s="125"/>
      <c r="HS103" s="125"/>
      <c r="HT103" s="125"/>
      <c r="HU103" s="125"/>
      <c r="HV103" s="125"/>
      <c r="HW103" s="125"/>
      <c r="HX103" s="125"/>
      <c r="HY103" s="125"/>
      <c r="HZ103" s="125"/>
      <c r="IA103" s="125"/>
      <c r="IB103" s="125"/>
      <c r="IC103" s="125"/>
      <c r="ID103" s="125"/>
      <c r="IE103" s="125"/>
      <c r="IF103" s="125"/>
      <c r="IG103" s="125"/>
      <c r="IH103" s="125"/>
      <c r="II103" s="125"/>
      <c r="IJ103" s="125"/>
      <c r="IK103" s="125"/>
      <c r="IL103" s="125"/>
      <c r="IM103" s="125"/>
      <c r="IN103" s="125"/>
      <c r="IO103" s="125"/>
      <c r="IP103" s="125"/>
      <c r="IQ103" s="125"/>
      <c r="IR103" s="125"/>
      <c r="IS103" s="125"/>
      <c r="IT103" s="125"/>
      <c r="IU103" s="125"/>
      <c r="IV103" s="125"/>
    </row>
    <row r="104" spans="1:256" ht="17.25" customHeight="1" x14ac:dyDescent="0.2">
      <c r="A104" s="216" t="s">
        <v>1203</v>
      </c>
      <c r="B104" s="151" t="s">
        <v>1222</v>
      </c>
      <c r="C104" s="151" t="s">
        <v>1223</v>
      </c>
      <c r="D104" s="159" t="s">
        <v>1224</v>
      </c>
      <c r="E104" s="9"/>
      <c r="F104" s="160" t="s">
        <v>13</v>
      </c>
      <c r="G104" s="5"/>
      <c r="H104" s="163">
        <v>62.33</v>
      </c>
      <c r="I104" s="164">
        <f t="shared" si="9"/>
        <v>62.33</v>
      </c>
      <c r="J104" s="123"/>
    </row>
    <row r="105" spans="1:256" ht="14.25" customHeight="1" x14ac:dyDescent="0.2">
      <c r="A105" s="216" t="s">
        <v>1204</v>
      </c>
      <c r="B105" s="151" t="s">
        <v>277</v>
      </c>
      <c r="C105" s="151" t="s">
        <v>860</v>
      </c>
      <c r="D105" s="159" t="s">
        <v>862</v>
      </c>
      <c r="E105" s="151" t="s">
        <v>675</v>
      </c>
      <c r="F105" s="160" t="s">
        <v>13</v>
      </c>
      <c r="G105" s="160"/>
      <c r="H105" s="163">
        <v>49.49</v>
      </c>
      <c r="I105" s="164">
        <f t="shared" si="9"/>
        <v>49.49</v>
      </c>
      <c r="J105" s="124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/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  <c r="FQ105" s="125"/>
      <c r="FR105" s="125"/>
      <c r="FS105" s="125"/>
      <c r="FT105" s="125"/>
      <c r="FU105" s="125"/>
      <c r="FV105" s="125"/>
      <c r="FW105" s="125"/>
      <c r="FX105" s="125"/>
      <c r="FY105" s="125"/>
      <c r="FZ105" s="125"/>
      <c r="GA105" s="125"/>
      <c r="GB105" s="125"/>
      <c r="GC105" s="125"/>
      <c r="GD105" s="125"/>
      <c r="GE105" s="125"/>
      <c r="GF105" s="125"/>
      <c r="GG105" s="125"/>
      <c r="GH105" s="125"/>
      <c r="GI105" s="125"/>
      <c r="GJ105" s="125"/>
      <c r="GK105" s="125"/>
      <c r="GL105" s="125"/>
      <c r="GM105" s="125"/>
      <c r="GN105" s="125"/>
      <c r="GO105" s="125"/>
      <c r="GP105" s="125"/>
      <c r="GQ105" s="125"/>
      <c r="GR105" s="125"/>
      <c r="GS105" s="125"/>
      <c r="GT105" s="125"/>
      <c r="GU105" s="125"/>
      <c r="GV105" s="125"/>
      <c r="GW105" s="125"/>
      <c r="GX105" s="125"/>
      <c r="GY105" s="125"/>
      <c r="GZ105" s="125"/>
      <c r="HA105" s="125"/>
      <c r="HB105" s="125"/>
      <c r="HC105" s="125"/>
      <c r="HD105" s="125"/>
      <c r="HE105" s="125"/>
      <c r="HF105" s="125"/>
      <c r="HG105" s="125"/>
      <c r="HH105" s="125"/>
      <c r="HI105" s="125"/>
      <c r="HJ105" s="125"/>
      <c r="HK105" s="125"/>
      <c r="HL105" s="125"/>
      <c r="HM105" s="125"/>
      <c r="HN105" s="125"/>
      <c r="HO105" s="125"/>
      <c r="HP105" s="125"/>
      <c r="HQ105" s="125"/>
      <c r="HR105" s="125"/>
      <c r="HS105" s="125"/>
      <c r="HT105" s="125"/>
      <c r="HU105" s="125"/>
      <c r="HV105" s="125"/>
      <c r="HW105" s="125"/>
      <c r="HX105" s="125"/>
      <c r="HY105" s="125"/>
      <c r="HZ105" s="125"/>
      <c r="IA105" s="125"/>
      <c r="IB105" s="125"/>
      <c r="IC105" s="125"/>
      <c r="ID105" s="125"/>
      <c r="IE105" s="125"/>
      <c r="IF105" s="125"/>
      <c r="IG105" s="125"/>
      <c r="IH105" s="125"/>
      <c r="II105" s="125"/>
      <c r="IJ105" s="125"/>
      <c r="IK105" s="125"/>
      <c r="IL105" s="125"/>
      <c r="IM105" s="125"/>
      <c r="IN105" s="125"/>
      <c r="IO105" s="125"/>
      <c r="IP105" s="125"/>
      <c r="IQ105" s="125"/>
      <c r="IR105" s="125"/>
      <c r="IS105" s="125"/>
      <c r="IT105" s="125"/>
      <c r="IU105" s="125"/>
      <c r="IV105" s="125"/>
    </row>
    <row r="106" spans="1:256" ht="14.25" customHeight="1" x14ac:dyDescent="0.2">
      <c r="A106" s="216" t="s">
        <v>1204</v>
      </c>
      <c r="B106" s="151" t="s">
        <v>992</v>
      </c>
      <c r="C106" s="151" t="s">
        <v>1004</v>
      </c>
      <c r="D106" s="159" t="s">
        <v>1002</v>
      </c>
      <c r="E106" s="151" t="s">
        <v>998</v>
      </c>
      <c r="F106" s="160" t="s">
        <v>13</v>
      </c>
      <c r="G106" s="160"/>
      <c r="H106" s="163">
        <v>74.78</v>
      </c>
      <c r="I106" s="164">
        <v>70.87</v>
      </c>
      <c r="J106" s="124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/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  <c r="FQ106" s="125"/>
      <c r="FR106" s="125"/>
      <c r="FS106" s="125"/>
      <c r="FT106" s="125"/>
      <c r="FU106" s="125"/>
      <c r="FV106" s="125"/>
      <c r="FW106" s="125"/>
      <c r="FX106" s="125"/>
      <c r="FY106" s="125"/>
      <c r="FZ106" s="125"/>
      <c r="GA106" s="125"/>
      <c r="GB106" s="125"/>
      <c r="GC106" s="125"/>
      <c r="GD106" s="125"/>
      <c r="GE106" s="125"/>
      <c r="GF106" s="125"/>
      <c r="GG106" s="125"/>
      <c r="GH106" s="125"/>
      <c r="GI106" s="125"/>
      <c r="GJ106" s="125"/>
      <c r="GK106" s="125"/>
      <c r="GL106" s="125"/>
      <c r="GM106" s="125"/>
      <c r="GN106" s="125"/>
      <c r="GO106" s="125"/>
      <c r="GP106" s="125"/>
      <c r="GQ106" s="125"/>
      <c r="GR106" s="125"/>
      <c r="GS106" s="125"/>
      <c r="GT106" s="125"/>
      <c r="GU106" s="125"/>
      <c r="GV106" s="125"/>
      <c r="GW106" s="125"/>
      <c r="GX106" s="125"/>
      <c r="GY106" s="125"/>
      <c r="GZ106" s="125"/>
      <c r="HA106" s="125"/>
      <c r="HB106" s="125"/>
      <c r="HC106" s="125"/>
      <c r="HD106" s="125"/>
      <c r="HE106" s="125"/>
      <c r="HF106" s="125"/>
      <c r="HG106" s="125"/>
      <c r="HH106" s="125"/>
      <c r="HI106" s="125"/>
      <c r="HJ106" s="125"/>
      <c r="HK106" s="125"/>
      <c r="HL106" s="125"/>
      <c r="HM106" s="125"/>
      <c r="HN106" s="125"/>
      <c r="HO106" s="125"/>
      <c r="HP106" s="125"/>
      <c r="HQ106" s="125"/>
      <c r="HR106" s="125"/>
      <c r="HS106" s="125"/>
      <c r="HT106" s="125"/>
      <c r="HU106" s="125"/>
      <c r="HV106" s="125"/>
      <c r="HW106" s="125"/>
      <c r="HX106" s="125"/>
      <c r="HY106" s="125"/>
      <c r="HZ106" s="125"/>
      <c r="IA106" s="125"/>
      <c r="IB106" s="125"/>
      <c r="IC106" s="125"/>
      <c r="ID106" s="125"/>
      <c r="IE106" s="125"/>
      <c r="IF106" s="125"/>
      <c r="IG106" s="125"/>
      <c r="IH106" s="125"/>
      <c r="II106" s="125"/>
      <c r="IJ106" s="125"/>
      <c r="IK106" s="125"/>
      <c r="IL106" s="125"/>
      <c r="IM106" s="125"/>
      <c r="IN106" s="125"/>
      <c r="IO106" s="125"/>
      <c r="IP106" s="125"/>
      <c r="IQ106" s="125"/>
      <c r="IR106" s="125"/>
      <c r="IS106" s="125"/>
      <c r="IT106" s="125"/>
      <c r="IU106" s="125"/>
      <c r="IV106" s="125"/>
    </row>
    <row r="107" spans="1:256" ht="14.25" customHeight="1" x14ac:dyDescent="0.2">
      <c r="A107" s="216" t="s">
        <v>1204</v>
      </c>
      <c r="B107" s="151" t="s">
        <v>993</v>
      </c>
      <c r="C107" s="151" t="s">
        <v>1005</v>
      </c>
      <c r="D107" s="159" t="s">
        <v>1003</v>
      </c>
      <c r="E107" s="151" t="s">
        <v>999</v>
      </c>
      <c r="F107" s="160" t="s">
        <v>13</v>
      </c>
      <c r="G107" s="160"/>
      <c r="H107" s="163">
        <v>195.6</v>
      </c>
      <c r="I107" s="164">
        <v>149.4</v>
      </c>
      <c r="J107" s="124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/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  <c r="FQ107" s="125"/>
      <c r="FR107" s="125"/>
      <c r="FS107" s="125"/>
      <c r="FT107" s="125"/>
      <c r="FU107" s="125"/>
      <c r="FV107" s="125"/>
      <c r="FW107" s="125"/>
      <c r="FX107" s="125"/>
      <c r="FY107" s="125"/>
      <c r="FZ107" s="125"/>
      <c r="GA107" s="125"/>
      <c r="GB107" s="125"/>
      <c r="GC107" s="125"/>
      <c r="GD107" s="125"/>
      <c r="GE107" s="125"/>
      <c r="GF107" s="125"/>
      <c r="GG107" s="125"/>
      <c r="GH107" s="125"/>
      <c r="GI107" s="125"/>
      <c r="GJ107" s="125"/>
      <c r="GK107" s="125"/>
      <c r="GL107" s="125"/>
      <c r="GM107" s="125"/>
      <c r="GN107" s="125"/>
      <c r="GO107" s="125"/>
      <c r="GP107" s="125"/>
      <c r="GQ107" s="125"/>
      <c r="GR107" s="125"/>
      <c r="GS107" s="125"/>
      <c r="GT107" s="125"/>
      <c r="GU107" s="125"/>
      <c r="GV107" s="125"/>
      <c r="GW107" s="125"/>
      <c r="GX107" s="125"/>
      <c r="GY107" s="125"/>
      <c r="GZ107" s="125"/>
      <c r="HA107" s="125"/>
      <c r="HB107" s="125"/>
      <c r="HC107" s="125"/>
      <c r="HD107" s="125"/>
      <c r="HE107" s="125"/>
      <c r="HF107" s="125"/>
      <c r="HG107" s="125"/>
      <c r="HH107" s="125"/>
      <c r="HI107" s="125"/>
      <c r="HJ107" s="125"/>
      <c r="HK107" s="125"/>
      <c r="HL107" s="125"/>
      <c r="HM107" s="125"/>
      <c r="HN107" s="125"/>
      <c r="HO107" s="125"/>
      <c r="HP107" s="125"/>
      <c r="HQ107" s="125"/>
      <c r="HR107" s="125"/>
      <c r="HS107" s="125"/>
      <c r="HT107" s="125"/>
      <c r="HU107" s="125"/>
      <c r="HV107" s="125"/>
      <c r="HW107" s="125"/>
      <c r="HX107" s="125"/>
      <c r="HY107" s="125"/>
      <c r="HZ107" s="125"/>
      <c r="IA107" s="125"/>
      <c r="IB107" s="125"/>
      <c r="IC107" s="125"/>
      <c r="ID107" s="125"/>
      <c r="IE107" s="125"/>
      <c r="IF107" s="125"/>
      <c r="IG107" s="125"/>
      <c r="IH107" s="125"/>
      <c r="II107" s="125"/>
      <c r="IJ107" s="125"/>
      <c r="IK107" s="125"/>
      <c r="IL107" s="125"/>
      <c r="IM107" s="125"/>
      <c r="IN107" s="125"/>
      <c r="IO107" s="125"/>
      <c r="IP107" s="125"/>
      <c r="IQ107" s="125"/>
      <c r="IR107" s="125"/>
      <c r="IS107" s="125"/>
      <c r="IT107" s="125"/>
      <c r="IU107" s="125"/>
      <c r="IV107" s="125"/>
    </row>
    <row r="108" spans="1:256" ht="14.25" customHeight="1" x14ac:dyDescent="0.2">
      <c r="A108" s="216" t="s">
        <v>1204</v>
      </c>
      <c r="B108" s="151" t="s">
        <v>1222</v>
      </c>
      <c r="C108" s="151" t="s">
        <v>1227</v>
      </c>
      <c r="D108" s="159" t="s">
        <v>1228</v>
      </c>
      <c r="E108" s="9"/>
      <c r="F108" s="160" t="s">
        <v>13</v>
      </c>
      <c r="G108" s="5"/>
      <c r="H108" s="163">
        <v>64.62</v>
      </c>
      <c r="I108" s="164">
        <v>51.15</v>
      </c>
      <c r="J108" s="123"/>
    </row>
    <row r="109" spans="1:256" ht="14.25" customHeight="1" x14ac:dyDescent="0.2">
      <c r="A109" s="461" t="s">
        <v>1304</v>
      </c>
      <c r="B109" s="444" t="s">
        <v>237</v>
      </c>
      <c r="C109" s="175" t="s">
        <v>1305</v>
      </c>
      <c r="D109" s="445" t="s">
        <v>1310</v>
      </c>
      <c r="E109" s="151"/>
      <c r="F109" s="160" t="s">
        <v>13</v>
      </c>
      <c r="G109" s="418"/>
      <c r="H109" s="163">
        <v>55.67</v>
      </c>
      <c r="I109" s="164">
        <v>51.98</v>
      </c>
      <c r="J109" s="443"/>
      <c r="K109" s="441"/>
      <c r="L109" s="441"/>
      <c r="M109" s="441"/>
      <c r="N109" s="441"/>
      <c r="O109" s="441"/>
      <c r="P109" s="441"/>
      <c r="Q109" s="441"/>
      <c r="R109" s="441"/>
      <c r="S109" s="441"/>
      <c r="T109" s="441"/>
      <c r="U109" s="441"/>
      <c r="V109" s="441"/>
      <c r="W109" s="441"/>
      <c r="X109" s="441"/>
      <c r="Y109" s="441"/>
      <c r="Z109" s="441"/>
      <c r="AA109" s="441"/>
      <c r="AB109" s="441"/>
      <c r="AC109" s="441"/>
      <c r="AD109" s="441"/>
      <c r="AE109" s="441"/>
      <c r="AF109" s="441"/>
      <c r="AG109" s="441"/>
      <c r="AH109" s="441"/>
      <c r="AI109" s="441"/>
      <c r="AJ109" s="441"/>
      <c r="AK109" s="441"/>
      <c r="AL109" s="441"/>
      <c r="AM109" s="441"/>
      <c r="AN109" s="441"/>
      <c r="AO109" s="441"/>
      <c r="AP109" s="441"/>
      <c r="AQ109" s="441"/>
      <c r="AR109" s="441"/>
      <c r="AS109" s="441"/>
      <c r="AT109" s="441"/>
      <c r="AU109" s="441"/>
      <c r="AV109" s="441"/>
      <c r="AW109" s="441"/>
      <c r="AX109" s="441"/>
      <c r="AY109" s="441"/>
      <c r="AZ109" s="441"/>
      <c r="BA109" s="441"/>
      <c r="BB109" s="441"/>
      <c r="BC109" s="441"/>
      <c r="BD109" s="441"/>
      <c r="BE109" s="441"/>
      <c r="BF109" s="441"/>
      <c r="BG109" s="441"/>
      <c r="BH109" s="441"/>
      <c r="BI109" s="441"/>
      <c r="BJ109" s="441"/>
      <c r="BK109" s="441"/>
      <c r="BL109" s="441"/>
      <c r="BM109" s="441"/>
      <c r="BN109" s="441"/>
      <c r="BO109" s="441"/>
      <c r="BP109" s="441"/>
      <c r="BQ109" s="441"/>
      <c r="BR109" s="441"/>
      <c r="BS109" s="441"/>
      <c r="BT109" s="441"/>
      <c r="BU109" s="441"/>
      <c r="BV109" s="441"/>
      <c r="BW109" s="441"/>
      <c r="BX109" s="441"/>
      <c r="BY109" s="441"/>
      <c r="BZ109" s="441"/>
      <c r="CA109" s="441"/>
      <c r="CB109" s="441"/>
      <c r="CC109" s="441"/>
      <c r="CD109" s="441"/>
      <c r="CE109" s="441"/>
      <c r="CF109" s="441"/>
      <c r="CG109" s="441"/>
      <c r="CH109" s="441"/>
      <c r="CI109" s="441"/>
      <c r="CJ109" s="441"/>
      <c r="CK109" s="441"/>
      <c r="CL109" s="441"/>
      <c r="CM109" s="441"/>
      <c r="CN109" s="441"/>
      <c r="CO109" s="441"/>
      <c r="CP109" s="441"/>
      <c r="CQ109" s="441"/>
      <c r="CR109" s="441"/>
      <c r="CS109" s="441"/>
      <c r="CT109" s="441"/>
      <c r="CU109" s="441"/>
      <c r="CV109" s="441"/>
      <c r="CW109" s="441"/>
      <c r="CX109" s="441"/>
      <c r="CY109" s="441"/>
      <c r="CZ109" s="441"/>
      <c r="DA109" s="441"/>
      <c r="DB109" s="441"/>
      <c r="DC109" s="441"/>
      <c r="DD109" s="441"/>
      <c r="DE109" s="441"/>
      <c r="DF109" s="441"/>
      <c r="DG109" s="441"/>
      <c r="DH109" s="441"/>
      <c r="DI109" s="441"/>
      <c r="DJ109" s="441"/>
      <c r="DK109" s="441"/>
      <c r="DL109" s="441"/>
      <c r="DM109" s="441"/>
      <c r="DN109" s="441"/>
      <c r="DO109" s="441"/>
      <c r="DP109" s="441"/>
      <c r="DQ109" s="441"/>
      <c r="DR109" s="441"/>
      <c r="DS109" s="441"/>
      <c r="DT109" s="441"/>
      <c r="DU109" s="441"/>
      <c r="DV109" s="441"/>
      <c r="DW109" s="441"/>
      <c r="DX109" s="441"/>
      <c r="DY109" s="441"/>
      <c r="DZ109" s="441"/>
      <c r="EA109" s="441"/>
      <c r="EB109" s="441"/>
      <c r="EC109" s="441"/>
      <c r="ED109" s="441"/>
      <c r="EE109" s="441"/>
      <c r="EF109" s="441"/>
      <c r="EG109" s="441"/>
      <c r="EH109" s="441"/>
      <c r="EI109" s="441"/>
      <c r="EJ109" s="441"/>
      <c r="EK109" s="441"/>
      <c r="EL109" s="441"/>
      <c r="EM109" s="441"/>
      <c r="EN109" s="441"/>
      <c r="EO109" s="441"/>
      <c r="EP109" s="441"/>
      <c r="EQ109" s="441"/>
      <c r="ER109" s="441"/>
      <c r="ES109" s="441"/>
      <c r="ET109" s="441"/>
      <c r="EU109" s="441"/>
      <c r="EV109" s="441"/>
      <c r="EW109" s="441"/>
      <c r="EX109" s="441"/>
      <c r="EY109" s="441"/>
      <c r="EZ109" s="441"/>
      <c r="FA109" s="441"/>
      <c r="FB109" s="441"/>
      <c r="FC109" s="441"/>
      <c r="FD109" s="441"/>
      <c r="FE109" s="441"/>
      <c r="FF109" s="441"/>
      <c r="FG109" s="441"/>
      <c r="FH109" s="441"/>
      <c r="FI109" s="441"/>
      <c r="FJ109" s="441"/>
      <c r="FK109" s="441"/>
      <c r="FL109" s="441"/>
      <c r="FM109" s="441"/>
      <c r="FN109" s="441"/>
      <c r="FO109" s="441"/>
      <c r="FP109" s="441"/>
      <c r="FQ109" s="441"/>
      <c r="FR109" s="441"/>
      <c r="FS109" s="441"/>
      <c r="FT109" s="441"/>
      <c r="FU109" s="441"/>
      <c r="FV109" s="441"/>
      <c r="FW109" s="441"/>
      <c r="FX109" s="441"/>
      <c r="FY109" s="441"/>
      <c r="FZ109" s="441"/>
      <c r="GA109" s="441"/>
      <c r="GB109" s="441"/>
      <c r="GC109" s="441"/>
      <c r="GD109" s="441"/>
      <c r="GE109" s="441"/>
      <c r="GF109" s="441"/>
      <c r="GG109" s="441"/>
      <c r="GH109" s="441"/>
      <c r="GI109" s="441"/>
      <c r="GJ109" s="441"/>
      <c r="GK109" s="441"/>
      <c r="GL109" s="441"/>
      <c r="GM109" s="441"/>
      <c r="GN109" s="441"/>
      <c r="GO109" s="441"/>
      <c r="GP109" s="441"/>
      <c r="GQ109" s="441"/>
      <c r="GR109" s="441"/>
      <c r="GS109" s="441"/>
      <c r="GT109" s="441"/>
      <c r="GU109" s="441"/>
      <c r="GV109" s="441"/>
      <c r="GW109" s="441"/>
      <c r="GX109" s="441"/>
      <c r="GY109" s="441"/>
      <c r="GZ109" s="441"/>
      <c r="HA109" s="441"/>
      <c r="HB109" s="441"/>
      <c r="HC109" s="441"/>
      <c r="HD109" s="441"/>
      <c r="HE109" s="441"/>
      <c r="HF109" s="441"/>
      <c r="HG109" s="441"/>
      <c r="HH109" s="441"/>
      <c r="HI109" s="441"/>
      <c r="HJ109" s="441"/>
      <c r="HK109" s="441"/>
      <c r="HL109" s="441"/>
      <c r="HM109" s="441"/>
      <c r="HN109" s="441"/>
      <c r="HO109" s="441"/>
      <c r="HP109" s="441"/>
      <c r="HQ109" s="441"/>
      <c r="HR109" s="441"/>
      <c r="HS109" s="441"/>
      <c r="HT109" s="441"/>
      <c r="HU109" s="441"/>
      <c r="HV109" s="441"/>
      <c r="HW109" s="441"/>
      <c r="HX109" s="441"/>
      <c r="HY109" s="441"/>
      <c r="HZ109" s="441"/>
      <c r="IA109" s="441"/>
      <c r="IB109" s="441"/>
      <c r="IC109" s="441"/>
      <c r="ID109" s="441"/>
      <c r="IE109" s="441"/>
      <c r="IF109" s="441"/>
      <c r="IG109" s="441"/>
      <c r="IH109" s="441"/>
      <c r="II109" s="441"/>
      <c r="IJ109" s="441"/>
      <c r="IK109" s="441"/>
      <c r="IL109" s="441"/>
      <c r="IM109" s="441"/>
      <c r="IN109" s="441"/>
      <c r="IO109" s="441"/>
      <c r="IP109" s="441"/>
      <c r="IQ109" s="441"/>
      <c r="IR109" s="441"/>
      <c r="IS109" s="441"/>
      <c r="IT109" s="441"/>
      <c r="IU109" s="441"/>
      <c r="IV109" s="441"/>
    </row>
    <row r="110" spans="1:256" ht="14.25" customHeight="1" x14ac:dyDescent="0.2">
      <c r="A110" s="461" t="s">
        <v>1308</v>
      </c>
      <c r="B110" s="444" t="s">
        <v>237</v>
      </c>
      <c r="C110" s="175" t="s">
        <v>1306</v>
      </c>
      <c r="D110" s="445" t="s">
        <v>1311</v>
      </c>
      <c r="E110" s="448"/>
      <c r="F110" s="160" t="s">
        <v>13</v>
      </c>
      <c r="G110" s="449"/>
      <c r="H110" s="163">
        <v>88.88</v>
      </c>
      <c r="I110" s="164">
        <v>86.28</v>
      </c>
      <c r="J110" s="452"/>
      <c r="K110" s="453"/>
      <c r="L110" s="453"/>
      <c r="M110" s="453"/>
      <c r="N110" s="453"/>
      <c r="O110" s="453"/>
      <c r="P110" s="453"/>
      <c r="Q110" s="453"/>
      <c r="R110" s="453"/>
      <c r="S110" s="453"/>
      <c r="T110" s="453"/>
      <c r="U110" s="453"/>
      <c r="V110" s="453"/>
      <c r="W110" s="453"/>
      <c r="X110" s="453"/>
      <c r="Y110" s="453"/>
      <c r="Z110" s="453"/>
      <c r="AA110" s="453"/>
      <c r="AB110" s="453"/>
      <c r="AC110" s="453"/>
      <c r="AD110" s="453"/>
      <c r="AE110" s="453"/>
      <c r="AF110" s="453"/>
      <c r="AG110" s="453"/>
      <c r="AH110" s="453"/>
      <c r="AI110" s="453"/>
      <c r="AJ110" s="453"/>
      <c r="AK110" s="453"/>
      <c r="AL110" s="453"/>
      <c r="AM110" s="453"/>
      <c r="AN110" s="453"/>
      <c r="AO110" s="453"/>
      <c r="AP110" s="453"/>
      <c r="AQ110" s="453"/>
      <c r="AR110" s="453"/>
      <c r="AS110" s="453"/>
      <c r="AT110" s="453"/>
      <c r="AU110" s="453"/>
      <c r="AV110" s="453"/>
      <c r="AW110" s="453"/>
      <c r="AX110" s="453"/>
      <c r="AY110" s="453"/>
      <c r="AZ110" s="453"/>
      <c r="BA110" s="453"/>
      <c r="BB110" s="453"/>
      <c r="BC110" s="453"/>
      <c r="BD110" s="453"/>
      <c r="BE110" s="453"/>
      <c r="BF110" s="453"/>
      <c r="BG110" s="453"/>
      <c r="BH110" s="453"/>
      <c r="BI110" s="453"/>
      <c r="BJ110" s="453"/>
      <c r="BK110" s="453"/>
      <c r="BL110" s="453"/>
      <c r="BM110" s="453"/>
      <c r="BN110" s="453"/>
      <c r="BO110" s="453"/>
      <c r="BP110" s="453"/>
      <c r="BQ110" s="453"/>
      <c r="BR110" s="453"/>
      <c r="BS110" s="453"/>
      <c r="BT110" s="453"/>
      <c r="BU110" s="453"/>
      <c r="BV110" s="453"/>
      <c r="BW110" s="453"/>
      <c r="BX110" s="453"/>
      <c r="BY110" s="453"/>
      <c r="BZ110" s="453"/>
      <c r="CA110" s="453"/>
      <c r="CB110" s="453"/>
      <c r="CC110" s="453"/>
      <c r="CD110" s="453"/>
      <c r="CE110" s="453"/>
      <c r="CF110" s="453"/>
      <c r="CG110" s="453"/>
      <c r="CH110" s="453"/>
      <c r="CI110" s="453"/>
      <c r="CJ110" s="453"/>
      <c r="CK110" s="453"/>
      <c r="CL110" s="453"/>
      <c r="CM110" s="453"/>
      <c r="CN110" s="453"/>
      <c r="CO110" s="453"/>
      <c r="CP110" s="453"/>
      <c r="CQ110" s="453"/>
      <c r="CR110" s="453"/>
      <c r="CS110" s="453"/>
      <c r="CT110" s="453"/>
      <c r="CU110" s="453"/>
      <c r="CV110" s="453"/>
      <c r="CW110" s="453"/>
      <c r="CX110" s="453"/>
      <c r="CY110" s="453"/>
      <c r="CZ110" s="453"/>
      <c r="DA110" s="453"/>
      <c r="DB110" s="453"/>
      <c r="DC110" s="453"/>
      <c r="DD110" s="453"/>
      <c r="DE110" s="453"/>
      <c r="DF110" s="453"/>
      <c r="DG110" s="453"/>
      <c r="DH110" s="453"/>
      <c r="DI110" s="453"/>
      <c r="DJ110" s="453"/>
      <c r="DK110" s="453"/>
      <c r="DL110" s="453"/>
      <c r="DM110" s="453"/>
      <c r="DN110" s="453"/>
      <c r="DO110" s="453"/>
      <c r="DP110" s="453"/>
      <c r="DQ110" s="453"/>
      <c r="DR110" s="453"/>
      <c r="DS110" s="453"/>
      <c r="DT110" s="453"/>
      <c r="DU110" s="453"/>
      <c r="DV110" s="453"/>
      <c r="DW110" s="453"/>
      <c r="DX110" s="453"/>
      <c r="DY110" s="453"/>
      <c r="DZ110" s="453"/>
      <c r="EA110" s="453"/>
      <c r="EB110" s="453"/>
      <c r="EC110" s="453"/>
      <c r="ED110" s="453"/>
      <c r="EE110" s="453"/>
      <c r="EF110" s="453"/>
      <c r="EG110" s="453"/>
      <c r="EH110" s="453"/>
      <c r="EI110" s="453"/>
      <c r="EJ110" s="453"/>
      <c r="EK110" s="453"/>
      <c r="EL110" s="453"/>
      <c r="EM110" s="453"/>
      <c r="EN110" s="453"/>
      <c r="EO110" s="453"/>
      <c r="EP110" s="453"/>
      <c r="EQ110" s="453"/>
      <c r="ER110" s="453"/>
      <c r="ES110" s="453"/>
      <c r="ET110" s="453"/>
      <c r="EU110" s="453"/>
      <c r="EV110" s="453"/>
      <c r="EW110" s="453"/>
      <c r="EX110" s="453"/>
      <c r="EY110" s="453"/>
      <c r="EZ110" s="453"/>
      <c r="FA110" s="453"/>
      <c r="FB110" s="453"/>
      <c r="FC110" s="453"/>
      <c r="FD110" s="453"/>
      <c r="FE110" s="453"/>
      <c r="FF110" s="453"/>
      <c r="FG110" s="453"/>
      <c r="FH110" s="453"/>
      <c r="FI110" s="453"/>
      <c r="FJ110" s="453"/>
      <c r="FK110" s="453"/>
      <c r="FL110" s="453"/>
      <c r="FM110" s="453"/>
      <c r="FN110" s="453"/>
      <c r="FO110" s="453"/>
      <c r="FP110" s="453"/>
      <c r="FQ110" s="453"/>
      <c r="FR110" s="453"/>
      <c r="FS110" s="453"/>
      <c r="FT110" s="453"/>
      <c r="FU110" s="453"/>
      <c r="FV110" s="453"/>
      <c r="FW110" s="453"/>
      <c r="FX110" s="453"/>
      <c r="FY110" s="453"/>
      <c r="FZ110" s="453"/>
      <c r="GA110" s="453"/>
      <c r="GB110" s="453"/>
      <c r="GC110" s="453"/>
      <c r="GD110" s="453"/>
      <c r="GE110" s="453"/>
      <c r="GF110" s="453"/>
      <c r="GG110" s="453"/>
      <c r="GH110" s="453"/>
      <c r="GI110" s="453"/>
      <c r="GJ110" s="453"/>
      <c r="GK110" s="453"/>
      <c r="GL110" s="453"/>
      <c r="GM110" s="453"/>
      <c r="GN110" s="453"/>
      <c r="GO110" s="453"/>
      <c r="GP110" s="453"/>
      <c r="GQ110" s="453"/>
      <c r="GR110" s="453"/>
      <c r="GS110" s="453"/>
      <c r="GT110" s="453"/>
      <c r="GU110" s="453"/>
      <c r="GV110" s="453"/>
      <c r="GW110" s="453"/>
      <c r="GX110" s="453"/>
      <c r="GY110" s="453"/>
      <c r="GZ110" s="453"/>
      <c r="HA110" s="453"/>
      <c r="HB110" s="453"/>
      <c r="HC110" s="453"/>
      <c r="HD110" s="453"/>
      <c r="HE110" s="453"/>
      <c r="HF110" s="453"/>
      <c r="HG110" s="453"/>
      <c r="HH110" s="453"/>
      <c r="HI110" s="453"/>
      <c r="HJ110" s="453"/>
      <c r="HK110" s="453"/>
      <c r="HL110" s="453"/>
      <c r="HM110" s="453"/>
      <c r="HN110" s="453"/>
      <c r="HO110" s="453"/>
      <c r="HP110" s="453"/>
      <c r="HQ110" s="453"/>
      <c r="HR110" s="453"/>
      <c r="HS110" s="453"/>
      <c r="HT110" s="453"/>
      <c r="HU110" s="453"/>
      <c r="HV110" s="453"/>
      <c r="HW110" s="453"/>
      <c r="HX110" s="453"/>
      <c r="HY110" s="453"/>
      <c r="HZ110" s="453"/>
      <c r="IA110" s="453"/>
      <c r="IB110" s="453"/>
      <c r="IC110" s="453"/>
      <c r="ID110" s="453"/>
      <c r="IE110" s="453"/>
      <c r="IF110" s="453"/>
      <c r="IG110" s="453"/>
      <c r="IH110" s="453"/>
      <c r="II110" s="453"/>
      <c r="IJ110" s="453"/>
      <c r="IK110" s="453"/>
      <c r="IL110" s="453"/>
      <c r="IM110" s="453"/>
      <c r="IN110" s="453"/>
      <c r="IO110" s="453"/>
      <c r="IP110" s="453"/>
      <c r="IQ110" s="453"/>
      <c r="IR110" s="453"/>
      <c r="IS110" s="453"/>
      <c r="IT110" s="453"/>
      <c r="IU110" s="453"/>
      <c r="IV110" s="453"/>
    </row>
    <row r="111" spans="1:256" ht="14.25" customHeight="1" x14ac:dyDescent="0.2">
      <c r="A111" s="461" t="s">
        <v>1309</v>
      </c>
      <c r="B111" s="444" t="s">
        <v>237</v>
      </c>
      <c r="C111" s="175" t="s">
        <v>1307</v>
      </c>
      <c r="D111" s="445" t="s">
        <v>1312</v>
      </c>
      <c r="E111" s="448"/>
      <c r="F111" s="160" t="s">
        <v>13</v>
      </c>
      <c r="G111" s="449"/>
      <c r="H111" s="163">
        <v>92.91</v>
      </c>
      <c r="I111" s="164">
        <v>90.19</v>
      </c>
      <c r="J111" s="452"/>
      <c r="K111" s="453"/>
      <c r="L111" s="453"/>
      <c r="M111" s="453"/>
      <c r="N111" s="453"/>
      <c r="O111" s="453"/>
      <c r="P111" s="453"/>
      <c r="Q111" s="453"/>
      <c r="R111" s="453"/>
      <c r="S111" s="453"/>
      <c r="T111" s="453"/>
      <c r="U111" s="453"/>
      <c r="V111" s="453"/>
      <c r="W111" s="453"/>
      <c r="X111" s="453"/>
      <c r="Y111" s="453"/>
      <c r="Z111" s="453"/>
      <c r="AA111" s="453"/>
      <c r="AB111" s="453"/>
      <c r="AC111" s="453"/>
      <c r="AD111" s="453"/>
      <c r="AE111" s="453"/>
      <c r="AF111" s="453"/>
      <c r="AG111" s="453"/>
      <c r="AH111" s="453"/>
      <c r="AI111" s="453"/>
      <c r="AJ111" s="453"/>
      <c r="AK111" s="453"/>
      <c r="AL111" s="453"/>
      <c r="AM111" s="453"/>
      <c r="AN111" s="453"/>
      <c r="AO111" s="453"/>
      <c r="AP111" s="453"/>
      <c r="AQ111" s="453"/>
      <c r="AR111" s="453"/>
      <c r="AS111" s="453"/>
      <c r="AT111" s="453"/>
      <c r="AU111" s="453"/>
      <c r="AV111" s="453"/>
      <c r="AW111" s="453"/>
      <c r="AX111" s="453"/>
      <c r="AY111" s="453"/>
      <c r="AZ111" s="453"/>
      <c r="BA111" s="453"/>
      <c r="BB111" s="453"/>
      <c r="BC111" s="453"/>
      <c r="BD111" s="453"/>
      <c r="BE111" s="453"/>
      <c r="BF111" s="453"/>
      <c r="BG111" s="453"/>
      <c r="BH111" s="453"/>
      <c r="BI111" s="453"/>
      <c r="BJ111" s="453"/>
      <c r="BK111" s="453"/>
      <c r="BL111" s="453"/>
      <c r="BM111" s="453"/>
      <c r="BN111" s="453"/>
      <c r="BO111" s="453"/>
      <c r="BP111" s="453"/>
      <c r="BQ111" s="453"/>
      <c r="BR111" s="453"/>
      <c r="BS111" s="453"/>
      <c r="BT111" s="453"/>
      <c r="BU111" s="453"/>
      <c r="BV111" s="453"/>
      <c r="BW111" s="453"/>
      <c r="BX111" s="453"/>
      <c r="BY111" s="453"/>
      <c r="BZ111" s="453"/>
      <c r="CA111" s="453"/>
      <c r="CB111" s="453"/>
      <c r="CC111" s="453"/>
      <c r="CD111" s="453"/>
      <c r="CE111" s="453"/>
      <c r="CF111" s="453"/>
      <c r="CG111" s="453"/>
      <c r="CH111" s="453"/>
      <c r="CI111" s="453"/>
      <c r="CJ111" s="453"/>
      <c r="CK111" s="453"/>
      <c r="CL111" s="453"/>
      <c r="CM111" s="453"/>
      <c r="CN111" s="453"/>
      <c r="CO111" s="453"/>
      <c r="CP111" s="453"/>
      <c r="CQ111" s="453"/>
      <c r="CR111" s="453"/>
      <c r="CS111" s="453"/>
      <c r="CT111" s="453"/>
      <c r="CU111" s="453"/>
      <c r="CV111" s="453"/>
      <c r="CW111" s="453"/>
      <c r="CX111" s="453"/>
      <c r="CY111" s="453"/>
      <c r="CZ111" s="453"/>
      <c r="DA111" s="453"/>
      <c r="DB111" s="453"/>
      <c r="DC111" s="453"/>
      <c r="DD111" s="453"/>
      <c r="DE111" s="453"/>
      <c r="DF111" s="453"/>
      <c r="DG111" s="453"/>
      <c r="DH111" s="453"/>
      <c r="DI111" s="453"/>
      <c r="DJ111" s="453"/>
      <c r="DK111" s="453"/>
      <c r="DL111" s="453"/>
      <c r="DM111" s="453"/>
      <c r="DN111" s="453"/>
      <c r="DO111" s="453"/>
      <c r="DP111" s="453"/>
      <c r="DQ111" s="453"/>
      <c r="DR111" s="453"/>
      <c r="DS111" s="453"/>
      <c r="DT111" s="453"/>
      <c r="DU111" s="453"/>
      <c r="DV111" s="453"/>
      <c r="DW111" s="453"/>
      <c r="DX111" s="453"/>
      <c r="DY111" s="453"/>
      <c r="DZ111" s="453"/>
      <c r="EA111" s="453"/>
      <c r="EB111" s="453"/>
      <c r="EC111" s="453"/>
      <c r="ED111" s="453"/>
      <c r="EE111" s="453"/>
      <c r="EF111" s="453"/>
      <c r="EG111" s="453"/>
      <c r="EH111" s="453"/>
      <c r="EI111" s="453"/>
      <c r="EJ111" s="453"/>
      <c r="EK111" s="453"/>
      <c r="EL111" s="453"/>
      <c r="EM111" s="453"/>
      <c r="EN111" s="453"/>
      <c r="EO111" s="453"/>
      <c r="EP111" s="453"/>
      <c r="EQ111" s="453"/>
      <c r="ER111" s="453"/>
      <c r="ES111" s="453"/>
      <c r="ET111" s="453"/>
      <c r="EU111" s="453"/>
      <c r="EV111" s="453"/>
      <c r="EW111" s="453"/>
      <c r="EX111" s="453"/>
      <c r="EY111" s="453"/>
      <c r="EZ111" s="453"/>
      <c r="FA111" s="453"/>
      <c r="FB111" s="453"/>
      <c r="FC111" s="453"/>
      <c r="FD111" s="453"/>
      <c r="FE111" s="453"/>
      <c r="FF111" s="453"/>
      <c r="FG111" s="453"/>
      <c r="FH111" s="453"/>
      <c r="FI111" s="453"/>
      <c r="FJ111" s="453"/>
      <c r="FK111" s="453"/>
      <c r="FL111" s="453"/>
      <c r="FM111" s="453"/>
      <c r="FN111" s="453"/>
      <c r="FO111" s="453"/>
      <c r="FP111" s="453"/>
      <c r="FQ111" s="453"/>
      <c r="FR111" s="453"/>
      <c r="FS111" s="453"/>
      <c r="FT111" s="453"/>
      <c r="FU111" s="453"/>
      <c r="FV111" s="453"/>
      <c r="FW111" s="453"/>
      <c r="FX111" s="453"/>
      <c r="FY111" s="453"/>
      <c r="FZ111" s="453"/>
      <c r="GA111" s="453"/>
      <c r="GB111" s="453"/>
      <c r="GC111" s="453"/>
      <c r="GD111" s="453"/>
      <c r="GE111" s="453"/>
      <c r="GF111" s="453"/>
      <c r="GG111" s="453"/>
      <c r="GH111" s="453"/>
      <c r="GI111" s="453"/>
      <c r="GJ111" s="453"/>
      <c r="GK111" s="453"/>
      <c r="GL111" s="453"/>
      <c r="GM111" s="453"/>
      <c r="GN111" s="453"/>
      <c r="GO111" s="453"/>
      <c r="GP111" s="453"/>
      <c r="GQ111" s="453"/>
      <c r="GR111" s="453"/>
      <c r="GS111" s="453"/>
      <c r="GT111" s="453"/>
      <c r="GU111" s="453"/>
      <c r="GV111" s="453"/>
      <c r="GW111" s="453"/>
      <c r="GX111" s="453"/>
      <c r="GY111" s="453"/>
      <c r="GZ111" s="453"/>
      <c r="HA111" s="453"/>
      <c r="HB111" s="453"/>
      <c r="HC111" s="453"/>
      <c r="HD111" s="453"/>
      <c r="HE111" s="453"/>
      <c r="HF111" s="453"/>
      <c r="HG111" s="453"/>
      <c r="HH111" s="453"/>
      <c r="HI111" s="453"/>
      <c r="HJ111" s="453"/>
      <c r="HK111" s="453"/>
      <c r="HL111" s="453"/>
      <c r="HM111" s="453"/>
      <c r="HN111" s="453"/>
      <c r="HO111" s="453"/>
      <c r="HP111" s="453"/>
      <c r="HQ111" s="453"/>
      <c r="HR111" s="453"/>
      <c r="HS111" s="453"/>
      <c r="HT111" s="453"/>
      <c r="HU111" s="453"/>
      <c r="HV111" s="453"/>
      <c r="HW111" s="453"/>
      <c r="HX111" s="453"/>
      <c r="HY111" s="453"/>
      <c r="HZ111" s="453"/>
      <c r="IA111" s="453"/>
      <c r="IB111" s="453"/>
      <c r="IC111" s="453"/>
      <c r="ID111" s="453"/>
      <c r="IE111" s="453"/>
      <c r="IF111" s="453"/>
      <c r="IG111" s="453"/>
      <c r="IH111" s="453"/>
      <c r="II111" s="453"/>
      <c r="IJ111" s="453"/>
      <c r="IK111" s="453"/>
      <c r="IL111" s="453"/>
      <c r="IM111" s="453"/>
      <c r="IN111" s="453"/>
      <c r="IO111" s="453"/>
      <c r="IP111" s="453"/>
      <c r="IQ111" s="453"/>
      <c r="IR111" s="453"/>
      <c r="IS111" s="453"/>
      <c r="IT111" s="453"/>
      <c r="IU111" s="453"/>
      <c r="IV111" s="453"/>
    </row>
    <row r="112" spans="1:256" ht="14.1" customHeight="1" x14ac:dyDescent="0.2">
      <c r="A112" s="151" t="s">
        <v>212</v>
      </c>
      <c r="B112" s="151" t="s">
        <v>273</v>
      </c>
      <c r="C112" s="175" t="s">
        <v>215</v>
      </c>
      <c r="D112" s="159" t="s">
        <v>216</v>
      </c>
      <c r="E112" s="151" t="s">
        <v>218</v>
      </c>
      <c r="F112" s="160" t="s">
        <v>13</v>
      </c>
      <c r="G112" s="160">
        <v>50</v>
      </c>
      <c r="H112" s="163">
        <v>24.87</v>
      </c>
      <c r="I112" s="161">
        <f t="shared" ref="I112:I127" si="10">ROUND(H112*(100-$I$2)/100, 2)</f>
        <v>24.87</v>
      </c>
      <c r="J112" s="123"/>
    </row>
    <row r="113" spans="1:256" ht="14.1" customHeight="1" x14ac:dyDescent="0.2">
      <c r="A113" s="151" t="s">
        <v>213</v>
      </c>
      <c r="B113" s="151" t="s">
        <v>273</v>
      </c>
      <c r="C113" s="175" t="s">
        <v>214</v>
      </c>
      <c r="D113" s="159" t="s">
        <v>217</v>
      </c>
      <c r="E113" s="151" t="s">
        <v>218</v>
      </c>
      <c r="F113" s="160" t="s">
        <v>13</v>
      </c>
      <c r="G113" s="160">
        <v>12</v>
      </c>
      <c r="H113" s="163">
        <v>38.22</v>
      </c>
      <c r="I113" s="161">
        <f t="shared" si="10"/>
        <v>38.22</v>
      </c>
      <c r="J113" s="63"/>
    </row>
    <row r="114" spans="1:256" ht="14.1" customHeight="1" x14ac:dyDescent="0.2">
      <c r="A114" s="151" t="s">
        <v>539</v>
      </c>
      <c r="B114" s="151" t="s">
        <v>229</v>
      </c>
      <c r="C114" s="175" t="s">
        <v>540</v>
      </c>
      <c r="D114" s="159" t="s">
        <v>541</v>
      </c>
      <c r="E114" s="151" t="s">
        <v>543</v>
      </c>
      <c r="F114" s="160" t="s">
        <v>13</v>
      </c>
      <c r="G114" s="160"/>
      <c r="H114" s="163">
        <v>14.44</v>
      </c>
      <c r="I114" s="161">
        <f t="shared" si="10"/>
        <v>14.44</v>
      </c>
      <c r="J114" s="123"/>
    </row>
    <row r="115" spans="1:256" ht="50.1" hidden="1" customHeight="1" x14ac:dyDescent="0.2">
      <c r="A115" s="151" t="s">
        <v>680</v>
      </c>
      <c r="B115" s="151" t="s">
        <v>229</v>
      </c>
      <c r="C115" s="175" t="s">
        <v>722</v>
      </c>
      <c r="D115" s="165" t="s">
        <v>681</v>
      </c>
      <c r="E115" s="151" t="s">
        <v>711</v>
      </c>
      <c r="F115" s="160" t="s">
        <v>13</v>
      </c>
      <c r="G115" s="160"/>
      <c r="H115" s="163">
        <v>15.46</v>
      </c>
      <c r="I115" s="161">
        <f t="shared" si="10"/>
        <v>15.46</v>
      </c>
      <c r="J115" s="123"/>
    </row>
    <row r="116" spans="1:256" ht="24" customHeight="1" x14ac:dyDescent="0.2">
      <c r="A116" s="151" t="s">
        <v>1989</v>
      </c>
      <c r="B116" s="151" t="s">
        <v>1990</v>
      </c>
      <c r="C116" s="151" t="s">
        <v>565</v>
      </c>
      <c r="D116" s="159" t="s">
        <v>547</v>
      </c>
      <c r="E116" s="151" t="s">
        <v>31</v>
      </c>
      <c r="F116" s="160" t="s">
        <v>13</v>
      </c>
      <c r="G116" s="160"/>
      <c r="H116" s="163">
        <v>26.47</v>
      </c>
      <c r="I116" s="161">
        <f t="shared" si="10"/>
        <v>26.47</v>
      </c>
      <c r="J116" s="123"/>
    </row>
    <row r="117" spans="1:256" ht="14.1" customHeight="1" x14ac:dyDescent="0.2">
      <c r="A117" s="151" t="s">
        <v>537</v>
      </c>
      <c r="B117" s="151" t="s">
        <v>229</v>
      </c>
      <c r="C117" s="151" t="s">
        <v>707</v>
      </c>
      <c r="D117" s="159" t="s">
        <v>545</v>
      </c>
      <c r="E117" s="151" t="s">
        <v>535</v>
      </c>
      <c r="F117" s="160" t="s">
        <v>13</v>
      </c>
      <c r="G117" s="160"/>
      <c r="H117" s="163">
        <v>39.450000000000003</v>
      </c>
      <c r="I117" s="161">
        <f t="shared" si="10"/>
        <v>39.450000000000003</v>
      </c>
      <c r="J117" s="123"/>
    </row>
    <row r="118" spans="1:256" ht="26.25" customHeight="1" x14ac:dyDescent="0.2">
      <c r="A118" s="151" t="s">
        <v>548</v>
      </c>
      <c r="B118" s="151" t="s">
        <v>229</v>
      </c>
      <c r="C118" s="151" t="s">
        <v>897</v>
      </c>
      <c r="D118" s="165" t="s">
        <v>554</v>
      </c>
      <c r="E118" s="151" t="s">
        <v>709</v>
      </c>
      <c r="F118" s="160" t="s">
        <v>13</v>
      </c>
      <c r="G118" s="160"/>
      <c r="H118" s="163">
        <v>43.28</v>
      </c>
      <c r="I118" s="161">
        <f t="shared" si="10"/>
        <v>43.28</v>
      </c>
      <c r="J118" s="123"/>
    </row>
    <row r="119" spans="1:256" ht="26.1" customHeight="1" x14ac:dyDescent="0.2">
      <c r="A119" s="151" t="s">
        <v>549</v>
      </c>
      <c r="B119" s="151" t="s">
        <v>229</v>
      </c>
      <c r="C119" s="151" t="s">
        <v>895</v>
      </c>
      <c r="D119" s="159" t="s">
        <v>555</v>
      </c>
      <c r="E119" s="151" t="s">
        <v>535</v>
      </c>
      <c r="F119" s="160" t="s">
        <v>13</v>
      </c>
      <c r="G119" s="160"/>
      <c r="H119" s="163">
        <v>43.28</v>
      </c>
      <c r="I119" s="161">
        <f t="shared" si="10"/>
        <v>43.28</v>
      </c>
      <c r="J119" s="123"/>
    </row>
    <row r="120" spans="1:256" ht="26.1" customHeight="1" x14ac:dyDescent="0.2">
      <c r="A120" s="151" t="s">
        <v>550</v>
      </c>
      <c r="B120" s="151" t="s">
        <v>229</v>
      </c>
      <c r="C120" s="151" t="s">
        <v>896</v>
      </c>
      <c r="D120" s="159" t="s">
        <v>556</v>
      </c>
      <c r="E120" s="151" t="s">
        <v>535</v>
      </c>
      <c r="F120" s="160" t="s">
        <v>13</v>
      </c>
      <c r="G120" s="160"/>
      <c r="H120" s="163">
        <v>43.28</v>
      </c>
      <c r="I120" s="161">
        <f t="shared" si="10"/>
        <v>43.28</v>
      </c>
      <c r="J120" s="123"/>
    </row>
    <row r="121" spans="1:256" ht="14.1" customHeight="1" x14ac:dyDescent="0.2">
      <c r="A121" s="154" t="s">
        <v>676</v>
      </c>
      <c r="B121" s="151" t="s">
        <v>229</v>
      </c>
      <c r="C121" s="151" t="s">
        <v>708</v>
      </c>
      <c r="D121" s="159" t="s">
        <v>723</v>
      </c>
      <c r="E121" s="151" t="s">
        <v>535</v>
      </c>
      <c r="F121" s="160" t="s">
        <v>13</v>
      </c>
      <c r="G121" s="160"/>
      <c r="H121" s="163">
        <v>36.299999999999997</v>
      </c>
      <c r="I121" s="161">
        <f t="shared" si="10"/>
        <v>36.299999999999997</v>
      </c>
      <c r="J121" s="123"/>
    </row>
    <row r="122" spans="1:256" ht="26.25" customHeight="1" x14ac:dyDescent="0.2">
      <c r="A122" s="154" t="s">
        <v>898</v>
      </c>
      <c r="B122" s="151" t="s">
        <v>229</v>
      </c>
      <c r="C122" s="151" t="s">
        <v>899</v>
      </c>
      <c r="D122" s="165" t="s">
        <v>677</v>
      </c>
      <c r="E122" s="151" t="s">
        <v>710</v>
      </c>
      <c r="F122" s="160" t="s">
        <v>13</v>
      </c>
      <c r="G122" s="160"/>
      <c r="H122" s="163">
        <v>49.26</v>
      </c>
      <c r="I122" s="161">
        <f>ROUND(H122*(100-$I$2)/100, 2)</f>
        <v>49.26</v>
      </c>
      <c r="J122" s="123"/>
    </row>
    <row r="123" spans="1:256" ht="24" customHeight="1" x14ac:dyDescent="0.2">
      <c r="A123" s="154" t="s">
        <v>900</v>
      </c>
      <c r="B123" s="151" t="s">
        <v>229</v>
      </c>
      <c r="C123" s="151" t="s">
        <v>901</v>
      </c>
      <c r="D123" s="165" t="s">
        <v>724</v>
      </c>
      <c r="E123" s="151" t="s">
        <v>710</v>
      </c>
      <c r="F123" s="160" t="s">
        <v>13</v>
      </c>
      <c r="G123" s="160"/>
      <c r="H123" s="163">
        <v>49.26</v>
      </c>
      <c r="I123" s="161">
        <f>ROUND(H123*(100-$I$2)/100, 2)</f>
        <v>49.26</v>
      </c>
      <c r="J123" s="123"/>
    </row>
    <row r="124" spans="1:256" ht="29.25" customHeight="1" x14ac:dyDescent="0.2">
      <c r="A124" s="154" t="s">
        <v>903</v>
      </c>
      <c r="B124" s="151" t="s">
        <v>229</v>
      </c>
      <c r="C124" s="151" t="s">
        <v>902</v>
      </c>
      <c r="D124" s="165" t="s">
        <v>725</v>
      </c>
      <c r="E124" s="151" t="s">
        <v>710</v>
      </c>
      <c r="F124" s="160" t="s">
        <v>13</v>
      </c>
      <c r="G124" s="160"/>
      <c r="H124" s="163">
        <v>49.26</v>
      </c>
      <c r="I124" s="161">
        <f t="shared" si="10"/>
        <v>49.26</v>
      </c>
      <c r="J124" s="123"/>
    </row>
    <row r="125" spans="1:256" ht="29.25" customHeight="1" x14ac:dyDescent="0.2">
      <c r="A125" s="167" t="s">
        <v>1421</v>
      </c>
      <c r="B125" s="444" t="s">
        <v>237</v>
      </c>
      <c r="C125" s="183" t="s">
        <v>1422</v>
      </c>
      <c r="D125" s="445" t="s">
        <v>1423</v>
      </c>
      <c r="E125" s="498"/>
      <c r="F125" s="160" t="s">
        <v>13</v>
      </c>
      <c r="G125" s="499"/>
      <c r="H125" s="163">
        <v>45.87</v>
      </c>
      <c r="I125" s="161">
        <f t="shared" si="10"/>
        <v>45.87</v>
      </c>
      <c r="J125" s="503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  <c r="Y125" s="504"/>
      <c r="Z125" s="504"/>
      <c r="AA125" s="504"/>
      <c r="AB125" s="504"/>
      <c r="AC125" s="504"/>
      <c r="AD125" s="504"/>
      <c r="AE125" s="504"/>
      <c r="AF125" s="504"/>
      <c r="AG125" s="504"/>
      <c r="AH125" s="504"/>
      <c r="AI125" s="504"/>
      <c r="AJ125" s="504"/>
      <c r="AK125" s="504"/>
      <c r="AL125" s="504"/>
      <c r="AM125" s="504"/>
      <c r="AN125" s="504"/>
      <c r="AO125" s="504"/>
      <c r="AP125" s="504"/>
      <c r="AQ125" s="504"/>
      <c r="AR125" s="504"/>
      <c r="AS125" s="504"/>
      <c r="AT125" s="504"/>
      <c r="AU125" s="504"/>
      <c r="AV125" s="504"/>
      <c r="AW125" s="504"/>
      <c r="AX125" s="504"/>
      <c r="AY125" s="504"/>
      <c r="AZ125" s="504"/>
      <c r="BA125" s="504"/>
      <c r="BB125" s="504"/>
      <c r="BC125" s="504"/>
      <c r="BD125" s="504"/>
      <c r="BE125" s="504"/>
      <c r="BF125" s="504"/>
      <c r="BG125" s="504"/>
      <c r="BH125" s="504"/>
      <c r="BI125" s="504"/>
      <c r="BJ125" s="504"/>
      <c r="BK125" s="504"/>
      <c r="BL125" s="504"/>
      <c r="BM125" s="504"/>
      <c r="BN125" s="504"/>
      <c r="BO125" s="504"/>
      <c r="BP125" s="504"/>
      <c r="BQ125" s="504"/>
      <c r="BR125" s="504"/>
      <c r="BS125" s="504"/>
      <c r="BT125" s="504"/>
      <c r="BU125" s="504"/>
      <c r="BV125" s="504"/>
      <c r="BW125" s="504"/>
      <c r="BX125" s="504"/>
      <c r="BY125" s="504"/>
      <c r="BZ125" s="504"/>
      <c r="CA125" s="504"/>
      <c r="CB125" s="504"/>
      <c r="CC125" s="504"/>
      <c r="CD125" s="504"/>
      <c r="CE125" s="504"/>
      <c r="CF125" s="504"/>
      <c r="CG125" s="504"/>
      <c r="CH125" s="504"/>
      <c r="CI125" s="504"/>
      <c r="CJ125" s="504"/>
      <c r="CK125" s="504"/>
      <c r="CL125" s="504"/>
      <c r="CM125" s="504"/>
      <c r="CN125" s="504"/>
      <c r="CO125" s="504"/>
      <c r="CP125" s="504"/>
      <c r="CQ125" s="504"/>
      <c r="CR125" s="504"/>
      <c r="CS125" s="504"/>
      <c r="CT125" s="504"/>
      <c r="CU125" s="504"/>
      <c r="CV125" s="504"/>
      <c r="CW125" s="504"/>
      <c r="CX125" s="504"/>
      <c r="CY125" s="504"/>
      <c r="CZ125" s="504"/>
      <c r="DA125" s="504"/>
      <c r="DB125" s="504"/>
      <c r="DC125" s="504"/>
      <c r="DD125" s="504"/>
      <c r="DE125" s="504"/>
      <c r="DF125" s="504"/>
      <c r="DG125" s="504"/>
      <c r="DH125" s="504"/>
      <c r="DI125" s="504"/>
      <c r="DJ125" s="504"/>
      <c r="DK125" s="504"/>
      <c r="DL125" s="504"/>
      <c r="DM125" s="504"/>
      <c r="DN125" s="504"/>
      <c r="DO125" s="504"/>
      <c r="DP125" s="504"/>
      <c r="DQ125" s="504"/>
      <c r="DR125" s="504"/>
      <c r="DS125" s="504"/>
      <c r="DT125" s="504"/>
      <c r="DU125" s="504"/>
      <c r="DV125" s="504"/>
      <c r="DW125" s="504"/>
      <c r="DX125" s="504"/>
      <c r="DY125" s="504"/>
      <c r="DZ125" s="504"/>
      <c r="EA125" s="504"/>
      <c r="EB125" s="504"/>
      <c r="EC125" s="504"/>
      <c r="ED125" s="504"/>
      <c r="EE125" s="504"/>
      <c r="EF125" s="504"/>
      <c r="EG125" s="504"/>
      <c r="EH125" s="504"/>
      <c r="EI125" s="504"/>
      <c r="EJ125" s="504"/>
      <c r="EK125" s="504"/>
      <c r="EL125" s="504"/>
      <c r="EM125" s="504"/>
      <c r="EN125" s="504"/>
      <c r="EO125" s="504"/>
      <c r="EP125" s="504"/>
      <c r="EQ125" s="504"/>
      <c r="ER125" s="504"/>
      <c r="ES125" s="504"/>
      <c r="ET125" s="504"/>
      <c r="EU125" s="504"/>
      <c r="EV125" s="504"/>
      <c r="EW125" s="504"/>
      <c r="EX125" s="504"/>
      <c r="EY125" s="504"/>
      <c r="EZ125" s="504"/>
      <c r="FA125" s="504"/>
      <c r="FB125" s="504"/>
      <c r="FC125" s="504"/>
      <c r="FD125" s="504"/>
      <c r="FE125" s="504"/>
      <c r="FF125" s="504"/>
      <c r="FG125" s="504"/>
      <c r="FH125" s="504"/>
      <c r="FI125" s="504"/>
      <c r="FJ125" s="504"/>
      <c r="FK125" s="504"/>
      <c r="FL125" s="504"/>
      <c r="FM125" s="504"/>
      <c r="FN125" s="504"/>
      <c r="FO125" s="504"/>
      <c r="FP125" s="504"/>
      <c r="FQ125" s="504"/>
      <c r="FR125" s="504"/>
      <c r="FS125" s="504"/>
      <c r="FT125" s="504"/>
      <c r="FU125" s="504"/>
      <c r="FV125" s="504"/>
      <c r="FW125" s="504"/>
      <c r="FX125" s="504"/>
      <c r="FY125" s="504"/>
      <c r="FZ125" s="504"/>
      <c r="GA125" s="504"/>
      <c r="GB125" s="504"/>
      <c r="GC125" s="504"/>
      <c r="GD125" s="504"/>
      <c r="GE125" s="504"/>
      <c r="GF125" s="504"/>
      <c r="GG125" s="504"/>
      <c r="GH125" s="504"/>
      <c r="GI125" s="504"/>
      <c r="GJ125" s="504"/>
      <c r="GK125" s="504"/>
      <c r="GL125" s="504"/>
      <c r="GM125" s="504"/>
      <c r="GN125" s="504"/>
      <c r="GO125" s="504"/>
      <c r="GP125" s="504"/>
      <c r="GQ125" s="504"/>
      <c r="GR125" s="504"/>
      <c r="GS125" s="504"/>
      <c r="GT125" s="504"/>
      <c r="GU125" s="504"/>
      <c r="GV125" s="504"/>
      <c r="GW125" s="504"/>
      <c r="GX125" s="504"/>
      <c r="GY125" s="504"/>
      <c r="GZ125" s="504"/>
      <c r="HA125" s="504"/>
      <c r="HB125" s="504"/>
      <c r="HC125" s="504"/>
      <c r="HD125" s="504"/>
      <c r="HE125" s="504"/>
      <c r="HF125" s="504"/>
      <c r="HG125" s="504"/>
      <c r="HH125" s="504"/>
      <c r="HI125" s="504"/>
      <c r="HJ125" s="504"/>
      <c r="HK125" s="504"/>
      <c r="HL125" s="504"/>
      <c r="HM125" s="504"/>
      <c r="HN125" s="504"/>
      <c r="HO125" s="504"/>
      <c r="HP125" s="504"/>
      <c r="HQ125" s="504"/>
      <c r="HR125" s="504"/>
      <c r="HS125" s="504"/>
      <c r="HT125" s="504"/>
      <c r="HU125" s="504"/>
      <c r="HV125" s="504"/>
      <c r="HW125" s="504"/>
      <c r="HX125" s="504"/>
      <c r="HY125" s="504"/>
      <c r="HZ125" s="504"/>
      <c r="IA125" s="504"/>
      <c r="IB125" s="504"/>
      <c r="IC125" s="504"/>
      <c r="ID125" s="504"/>
      <c r="IE125" s="504"/>
      <c r="IF125" s="504"/>
      <c r="IG125" s="504"/>
      <c r="IH125" s="504"/>
      <c r="II125" s="504"/>
      <c r="IJ125" s="504"/>
      <c r="IK125" s="504"/>
      <c r="IL125" s="504"/>
      <c r="IM125" s="504"/>
      <c r="IN125" s="504"/>
      <c r="IO125" s="504"/>
      <c r="IP125" s="504"/>
      <c r="IQ125" s="504"/>
      <c r="IR125" s="504"/>
      <c r="IS125" s="504"/>
      <c r="IT125" s="504"/>
      <c r="IU125" s="504"/>
      <c r="IV125" s="504"/>
    </row>
    <row r="126" spans="1:256" ht="29.25" customHeight="1" x14ac:dyDescent="0.2">
      <c r="A126" s="167" t="s">
        <v>1789</v>
      </c>
      <c r="B126" s="444" t="s">
        <v>226</v>
      </c>
      <c r="C126" s="183" t="s">
        <v>1790</v>
      </c>
      <c r="D126" s="445" t="s">
        <v>1787</v>
      </c>
      <c r="E126" s="875"/>
      <c r="F126" s="160" t="s">
        <v>13</v>
      </c>
      <c r="G126" s="876"/>
      <c r="H126" s="163">
        <v>118.94</v>
      </c>
      <c r="I126" s="161">
        <f t="shared" si="10"/>
        <v>118.94</v>
      </c>
      <c r="J126" s="877"/>
      <c r="K126" s="878"/>
      <c r="L126" s="878"/>
      <c r="M126" s="878"/>
      <c r="N126" s="878"/>
      <c r="O126" s="878"/>
      <c r="P126" s="878"/>
      <c r="Q126" s="878"/>
      <c r="R126" s="878"/>
      <c r="S126" s="878"/>
      <c r="T126" s="878"/>
      <c r="U126" s="878"/>
      <c r="V126" s="878"/>
      <c r="W126" s="878"/>
      <c r="X126" s="878"/>
      <c r="Y126" s="878"/>
      <c r="Z126" s="878"/>
      <c r="AA126" s="878"/>
      <c r="AB126" s="878"/>
      <c r="AC126" s="878"/>
      <c r="AD126" s="878"/>
      <c r="AE126" s="878"/>
      <c r="AF126" s="878"/>
      <c r="AG126" s="878"/>
      <c r="AH126" s="878"/>
      <c r="AI126" s="878"/>
      <c r="AJ126" s="878"/>
      <c r="AK126" s="878"/>
      <c r="AL126" s="878"/>
      <c r="AM126" s="878"/>
      <c r="AN126" s="878"/>
      <c r="AO126" s="878"/>
      <c r="AP126" s="878"/>
      <c r="AQ126" s="878"/>
      <c r="AR126" s="878"/>
      <c r="AS126" s="878"/>
      <c r="AT126" s="878"/>
      <c r="AU126" s="878"/>
      <c r="AV126" s="878"/>
      <c r="AW126" s="878"/>
      <c r="AX126" s="878"/>
      <c r="AY126" s="878"/>
      <c r="AZ126" s="878"/>
      <c r="BA126" s="878"/>
      <c r="BB126" s="878"/>
      <c r="BC126" s="878"/>
      <c r="BD126" s="878"/>
      <c r="BE126" s="878"/>
      <c r="BF126" s="878"/>
      <c r="BG126" s="878"/>
      <c r="BH126" s="878"/>
      <c r="BI126" s="878"/>
      <c r="BJ126" s="878"/>
      <c r="BK126" s="878"/>
      <c r="BL126" s="878"/>
      <c r="BM126" s="878"/>
      <c r="BN126" s="878"/>
      <c r="BO126" s="878"/>
      <c r="BP126" s="878"/>
      <c r="BQ126" s="878"/>
      <c r="BR126" s="878"/>
      <c r="BS126" s="878"/>
      <c r="BT126" s="878"/>
      <c r="BU126" s="878"/>
      <c r="BV126" s="878"/>
      <c r="BW126" s="878"/>
      <c r="BX126" s="878"/>
      <c r="BY126" s="878"/>
      <c r="BZ126" s="878"/>
      <c r="CA126" s="878"/>
      <c r="CB126" s="878"/>
      <c r="CC126" s="878"/>
      <c r="CD126" s="878"/>
      <c r="CE126" s="878"/>
      <c r="CF126" s="878"/>
      <c r="CG126" s="878"/>
      <c r="CH126" s="878"/>
      <c r="CI126" s="878"/>
      <c r="CJ126" s="878"/>
      <c r="CK126" s="878"/>
      <c r="CL126" s="878"/>
      <c r="CM126" s="878"/>
      <c r="CN126" s="878"/>
      <c r="CO126" s="878"/>
      <c r="CP126" s="878"/>
      <c r="CQ126" s="878"/>
      <c r="CR126" s="878"/>
      <c r="CS126" s="878"/>
      <c r="CT126" s="878"/>
      <c r="CU126" s="878"/>
      <c r="CV126" s="878"/>
      <c r="CW126" s="878"/>
      <c r="CX126" s="878"/>
      <c r="CY126" s="878"/>
      <c r="CZ126" s="878"/>
      <c r="DA126" s="878"/>
      <c r="DB126" s="878"/>
      <c r="DC126" s="878"/>
      <c r="DD126" s="878"/>
      <c r="DE126" s="878"/>
      <c r="DF126" s="878"/>
      <c r="DG126" s="878"/>
      <c r="DH126" s="878"/>
      <c r="DI126" s="878"/>
      <c r="DJ126" s="878"/>
      <c r="DK126" s="878"/>
      <c r="DL126" s="878"/>
      <c r="DM126" s="878"/>
      <c r="DN126" s="878"/>
      <c r="DO126" s="878"/>
      <c r="DP126" s="878"/>
      <c r="DQ126" s="878"/>
      <c r="DR126" s="878"/>
      <c r="DS126" s="878"/>
      <c r="DT126" s="878"/>
      <c r="DU126" s="878"/>
      <c r="DV126" s="878"/>
      <c r="DW126" s="878"/>
      <c r="DX126" s="878"/>
      <c r="DY126" s="878"/>
      <c r="DZ126" s="878"/>
      <c r="EA126" s="878"/>
      <c r="EB126" s="878"/>
      <c r="EC126" s="878"/>
      <c r="ED126" s="878"/>
      <c r="EE126" s="878"/>
      <c r="EF126" s="878"/>
      <c r="EG126" s="878"/>
      <c r="EH126" s="878"/>
      <c r="EI126" s="878"/>
      <c r="EJ126" s="878"/>
      <c r="EK126" s="878"/>
      <c r="EL126" s="878"/>
      <c r="EM126" s="878"/>
      <c r="EN126" s="878"/>
      <c r="EO126" s="878"/>
      <c r="EP126" s="878"/>
      <c r="EQ126" s="878"/>
      <c r="ER126" s="878"/>
      <c r="ES126" s="878"/>
      <c r="ET126" s="878"/>
      <c r="EU126" s="878"/>
      <c r="EV126" s="878"/>
      <c r="EW126" s="878"/>
      <c r="EX126" s="878"/>
      <c r="EY126" s="878"/>
      <c r="EZ126" s="878"/>
      <c r="FA126" s="878"/>
      <c r="FB126" s="878"/>
      <c r="FC126" s="878"/>
      <c r="FD126" s="878"/>
      <c r="FE126" s="878"/>
      <c r="FF126" s="878"/>
      <c r="FG126" s="878"/>
      <c r="FH126" s="878"/>
      <c r="FI126" s="878"/>
      <c r="FJ126" s="878"/>
      <c r="FK126" s="878"/>
      <c r="FL126" s="878"/>
      <c r="FM126" s="878"/>
      <c r="FN126" s="878"/>
      <c r="FO126" s="878"/>
      <c r="FP126" s="878"/>
      <c r="FQ126" s="878"/>
      <c r="FR126" s="878"/>
      <c r="FS126" s="878"/>
      <c r="FT126" s="878"/>
      <c r="FU126" s="878"/>
      <c r="FV126" s="878"/>
      <c r="FW126" s="878"/>
      <c r="FX126" s="878"/>
      <c r="FY126" s="878"/>
      <c r="FZ126" s="878"/>
      <c r="GA126" s="878"/>
      <c r="GB126" s="878"/>
      <c r="GC126" s="878"/>
      <c r="GD126" s="878"/>
      <c r="GE126" s="878"/>
      <c r="GF126" s="878"/>
      <c r="GG126" s="878"/>
      <c r="GH126" s="878"/>
      <c r="GI126" s="878"/>
      <c r="GJ126" s="878"/>
      <c r="GK126" s="878"/>
      <c r="GL126" s="878"/>
      <c r="GM126" s="878"/>
      <c r="GN126" s="878"/>
      <c r="GO126" s="878"/>
      <c r="GP126" s="878"/>
      <c r="GQ126" s="878"/>
      <c r="GR126" s="878"/>
      <c r="GS126" s="878"/>
      <c r="GT126" s="878"/>
      <c r="GU126" s="878"/>
      <c r="GV126" s="878"/>
      <c r="GW126" s="878"/>
      <c r="GX126" s="878"/>
      <c r="GY126" s="878"/>
      <c r="GZ126" s="878"/>
      <c r="HA126" s="878"/>
      <c r="HB126" s="878"/>
      <c r="HC126" s="878"/>
      <c r="HD126" s="878"/>
      <c r="HE126" s="878"/>
      <c r="HF126" s="878"/>
      <c r="HG126" s="878"/>
      <c r="HH126" s="878"/>
      <c r="HI126" s="878"/>
      <c r="HJ126" s="878"/>
      <c r="HK126" s="878"/>
      <c r="HL126" s="878"/>
      <c r="HM126" s="878"/>
      <c r="HN126" s="878"/>
      <c r="HO126" s="878"/>
      <c r="HP126" s="878"/>
      <c r="HQ126" s="878"/>
      <c r="HR126" s="878"/>
      <c r="HS126" s="878"/>
      <c r="HT126" s="878"/>
      <c r="HU126" s="878"/>
      <c r="HV126" s="878"/>
      <c r="HW126" s="878"/>
      <c r="HX126" s="878"/>
      <c r="HY126" s="878"/>
      <c r="HZ126" s="878"/>
      <c r="IA126" s="878"/>
      <c r="IB126" s="878"/>
      <c r="IC126" s="878"/>
      <c r="ID126" s="878"/>
      <c r="IE126" s="878"/>
      <c r="IF126" s="878"/>
      <c r="IG126" s="878"/>
      <c r="IH126" s="878"/>
      <c r="II126" s="878"/>
      <c r="IJ126" s="878"/>
      <c r="IK126" s="878"/>
      <c r="IL126" s="878"/>
      <c r="IM126" s="878"/>
      <c r="IN126" s="878"/>
      <c r="IO126" s="878"/>
      <c r="IP126" s="878"/>
      <c r="IQ126" s="878"/>
      <c r="IR126" s="878"/>
      <c r="IS126" s="878"/>
      <c r="IT126" s="878"/>
      <c r="IU126" s="878"/>
      <c r="IV126" s="878"/>
    </row>
    <row r="127" spans="1:256" ht="29.25" customHeight="1" x14ac:dyDescent="0.2">
      <c r="A127" s="421" t="s">
        <v>1425</v>
      </c>
      <c r="B127" s="444" t="s">
        <v>992</v>
      </c>
      <c r="C127" s="183" t="s">
        <v>1426</v>
      </c>
      <c r="D127" s="445" t="s">
        <v>1427</v>
      </c>
      <c r="E127" s="498"/>
      <c r="F127" s="160" t="s">
        <v>13</v>
      </c>
      <c r="G127" s="499"/>
      <c r="H127" s="163">
        <v>52.21</v>
      </c>
      <c r="I127" s="161">
        <f t="shared" si="10"/>
        <v>52.21</v>
      </c>
      <c r="J127" s="503"/>
      <c r="K127" s="504"/>
      <c r="L127" s="504"/>
      <c r="M127" s="504"/>
      <c r="N127" s="504"/>
      <c r="O127" s="504"/>
      <c r="P127" s="504"/>
      <c r="Q127" s="504"/>
      <c r="R127" s="504"/>
      <c r="S127" s="504"/>
      <c r="T127" s="504"/>
      <c r="U127" s="504"/>
      <c r="V127" s="504"/>
      <c r="W127" s="504"/>
      <c r="X127" s="504"/>
      <c r="Y127" s="504"/>
      <c r="Z127" s="504"/>
      <c r="AA127" s="504"/>
      <c r="AB127" s="504"/>
      <c r="AC127" s="504"/>
      <c r="AD127" s="504"/>
      <c r="AE127" s="504"/>
      <c r="AF127" s="504"/>
      <c r="AG127" s="504"/>
      <c r="AH127" s="504"/>
      <c r="AI127" s="504"/>
      <c r="AJ127" s="504"/>
      <c r="AK127" s="504"/>
      <c r="AL127" s="504"/>
      <c r="AM127" s="504"/>
      <c r="AN127" s="504"/>
      <c r="AO127" s="504"/>
      <c r="AP127" s="504"/>
      <c r="AQ127" s="504"/>
      <c r="AR127" s="504"/>
      <c r="AS127" s="504"/>
      <c r="AT127" s="504"/>
      <c r="AU127" s="504"/>
      <c r="AV127" s="504"/>
      <c r="AW127" s="504"/>
      <c r="AX127" s="504"/>
      <c r="AY127" s="504"/>
      <c r="AZ127" s="504"/>
      <c r="BA127" s="504"/>
      <c r="BB127" s="504"/>
      <c r="BC127" s="504"/>
      <c r="BD127" s="504"/>
      <c r="BE127" s="504"/>
      <c r="BF127" s="504"/>
      <c r="BG127" s="504"/>
      <c r="BH127" s="504"/>
      <c r="BI127" s="504"/>
      <c r="BJ127" s="504"/>
      <c r="BK127" s="504"/>
      <c r="BL127" s="504"/>
      <c r="BM127" s="504"/>
      <c r="BN127" s="504"/>
      <c r="BO127" s="504"/>
      <c r="BP127" s="504"/>
      <c r="BQ127" s="504"/>
      <c r="BR127" s="504"/>
      <c r="BS127" s="504"/>
      <c r="BT127" s="504"/>
      <c r="BU127" s="504"/>
      <c r="BV127" s="504"/>
      <c r="BW127" s="504"/>
      <c r="BX127" s="504"/>
      <c r="BY127" s="504"/>
      <c r="BZ127" s="504"/>
      <c r="CA127" s="504"/>
      <c r="CB127" s="504"/>
      <c r="CC127" s="504"/>
      <c r="CD127" s="504"/>
      <c r="CE127" s="504"/>
      <c r="CF127" s="504"/>
      <c r="CG127" s="504"/>
      <c r="CH127" s="504"/>
      <c r="CI127" s="504"/>
      <c r="CJ127" s="504"/>
      <c r="CK127" s="504"/>
      <c r="CL127" s="504"/>
      <c r="CM127" s="504"/>
      <c r="CN127" s="504"/>
      <c r="CO127" s="504"/>
      <c r="CP127" s="504"/>
      <c r="CQ127" s="504"/>
      <c r="CR127" s="504"/>
      <c r="CS127" s="504"/>
      <c r="CT127" s="504"/>
      <c r="CU127" s="504"/>
      <c r="CV127" s="504"/>
      <c r="CW127" s="504"/>
      <c r="CX127" s="504"/>
      <c r="CY127" s="504"/>
      <c r="CZ127" s="504"/>
      <c r="DA127" s="504"/>
      <c r="DB127" s="504"/>
      <c r="DC127" s="504"/>
      <c r="DD127" s="504"/>
      <c r="DE127" s="504"/>
      <c r="DF127" s="504"/>
      <c r="DG127" s="504"/>
      <c r="DH127" s="504"/>
      <c r="DI127" s="504"/>
      <c r="DJ127" s="504"/>
      <c r="DK127" s="504"/>
      <c r="DL127" s="504"/>
      <c r="DM127" s="504"/>
      <c r="DN127" s="504"/>
      <c r="DO127" s="504"/>
      <c r="DP127" s="504"/>
      <c r="DQ127" s="504"/>
      <c r="DR127" s="504"/>
      <c r="DS127" s="504"/>
      <c r="DT127" s="504"/>
      <c r="DU127" s="504"/>
      <c r="DV127" s="504"/>
      <c r="DW127" s="504"/>
      <c r="DX127" s="504"/>
      <c r="DY127" s="504"/>
      <c r="DZ127" s="504"/>
      <c r="EA127" s="504"/>
      <c r="EB127" s="504"/>
      <c r="EC127" s="504"/>
      <c r="ED127" s="504"/>
      <c r="EE127" s="504"/>
      <c r="EF127" s="504"/>
      <c r="EG127" s="504"/>
      <c r="EH127" s="504"/>
      <c r="EI127" s="504"/>
      <c r="EJ127" s="504"/>
      <c r="EK127" s="504"/>
      <c r="EL127" s="504"/>
      <c r="EM127" s="504"/>
      <c r="EN127" s="504"/>
      <c r="EO127" s="504"/>
      <c r="EP127" s="504"/>
      <c r="EQ127" s="504"/>
      <c r="ER127" s="504"/>
      <c r="ES127" s="504"/>
      <c r="ET127" s="504"/>
      <c r="EU127" s="504"/>
      <c r="EV127" s="504"/>
      <c r="EW127" s="504"/>
      <c r="EX127" s="504"/>
      <c r="EY127" s="504"/>
      <c r="EZ127" s="504"/>
      <c r="FA127" s="504"/>
      <c r="FB127" s="504"/>
      <c r="FC127" s="504"/>
      <c r="FD127" s="504"/>
      <c r="FE127" s="504"/>
      <c r="FF127" s="504"/>
      <c r="FG127" s="504"/>
      <c r="FH127" s="504"/>
      <c r="FI127" s="504"/>
      <c r="FJ127" s="504"/>
      <c r="FK127" s="504"/>
      <c r="FL127" s="504"/>
      <c r="FM127" s="504"/>
      <c r="FN127" s="504"/>
      <c r="FO127" s="504"/>
      <c r="FP127" s="504"/>
      <c r="FQ127" s="504"/>
      <c r="FR127" s="504"/>
      <c r="FS127" s="504"/>
      <c r="FT127" s="504"/>
      <c r="FU127" s="504"/>
      <c r="FV127" s="504"/>
      <c r="FW127" s="504"/>
      <c r="FX127" s="504"/>
      <c r="FY127" s="504"/>
      <c r="FZ127" s="504"/>
      <c r="GA127" s="504"/>
      <c r="GB127" s="504"/>
      <c r="GC127" s="504"/>
      <c r="GD127" s="504"/>
      <c r="GE127" s="504"/>
      <c r="GF127" s="504"/>
      <c r="GG127" s="504"/>
      <c r="GH127" s="504"/>
      <c r="GI127" s="504"/>
      <c r="GJ127" s="504"/>
      <c r="GK127" s="504"/>
      <c r="GL127" s="504"/>
      <c r="GM127" s="504"/>
      <c r="GN127" s="504"/>
      <c r="GO127" s="504"/>
      <c r="GP127" s="504"/>
      <c r="GQ127" s="504"/>
      <c r="GR127" s="504"/>
      <c r="GS127" s="504"/>
      <c r="GT127" s="504"/>
      <c r="GU127" s="504"/>
      <c r="GV127" s="504"/>
      <c r="GW127" s="504"/>
      <c r="GX127" s="504"/>
      <c r="GY127" s="504"/>
      <c r="GZ127" s="504"/>
      <c r="HA127" s="504"/>
      <c r="HB127" s="504"/>
      <c r="HC127" s="504"/>
      <c r="HD127" s="504"/>
      <c r="HE127" s="504"/>
      <c r="HF127" s="504"/>
      <c r="HG127" s="504"/>
      <c r="HH127" s="504"/>
      <c r="HI127" s="504"/>
      <c r="HJ127" s="504"/>
      <c r="HK127" s="504"/>
      <c r="HL127" s="504"/>
      <c r="HM127" s="504"/>
      <c r="HN127" s="504"/>
      <c r="HO127" s="504"/>
      <c r="HP127" s="504"/>
      <c r="HQ127" s="504"/>
      <c r="HR127" s="504"/>
      <c r="HS127" s="504"/>
      <c r="HT127" s="504"/>
      <c r="HU127" s="504"/>
      <c r="HV127" s="504"/>
      <c r="HW127" s="504"/>
      <c r="HX127" s="504"/>
      <c r="HY127" s="504"/>
      <c r="HZ127" s="504"/>
      <c r="IA127" s="504"/>
      <c r="IB127" s="504"/>
      <c r="IC127" s="504"/>
      <c r="ID127" s="504"/>
      <c r="IE127" s="504"/>
      <c r="IF127" s="504"/>
      <c r="IG127" s="504"/>
      <c r="IH127" s="504"/>
      <c r="II127" s="504"/>
      <c r="IJ127" s="504"/>
      <c r="IK127" s="504"/>
      <c r="IL127" s="504"/>
      <c r="IM127" s="504"/>
      <c r="IN127" s="504"/>
      <c r="IO127" s="504"/>
      <c r="IP127" s="504"/>
      <c r="IQ127" s="504"/>
      <c r="IR127" s="504"/>
      <c r="IS127" s="504"/>
      <c r="IT127" s="504"/>
      <c r="IU127" s="504"/>
      <c r="IV127" s="504"/>
    </row>
    <row r="128" spans="1:256" ht="12.75" customHeight="1" x14ac:dyDescent="0.2">
      <c r="A128" s="211" t="s">
        <v>802</v>
      </c>
      <c r="B128" s="84"/>
      <c r="C128" s="169"/>
      <c r="D128" s="169"/>
      <c r="E128" s="169"/>
      <c r="F128" s="169"/>
      <c r="G128" s="169"/>
      <c r="H128" s="169"/>
      <c r="I128" s="169"/>
      <c r="J128" s="115"/>
      <c r="K128" s="109"/>
    </row>
    <row r="129" spans="1:256" ht="14.1" customHeight="1" x14ac:dyDescent="0.2">
      <c r="A129" s="176" t="s">
        <v>56</v>
      </c>
      <c r="B129" s="176" t="s">
        <v>229</v>
      </c>
      <c r="C129" s="151" t="s">
        <v>57</v>
      </c>
      <c r="D129" s="177" t="s">
        <v>58</v>
      </c>
      <c r="E129" s="178" t="s">
        <v>170</v>
      </c>
      <c r="F129" s="179" t="s">
        <v>13</v>
      </c>
      <c r="G129" s="179" t="s">
        <v>60</v>
      </c>
      <c r="H129" s="179">
        <v>26.32</v>
      </c>
      <c r="I129" s="161">
        <f t="shared" ref="I129:I137" si="11">ROUND(H129*(100-$I$2)/100, 2)</f>
        <v>26.32</v>
      </c>
      <c r="J129" s="63"/>
    </row>
    <row r="130" spans="1:256" ht="14.1" customHeight="1" x14ac:dyDescent="0.2">
      <c r="A130" s="176" t="s">
        <v>162</v>
      </c>
      <c r="B130" s="176" t="s">
        <v>229</v>
      </c>
      <c r="C130" s="151" t="s">
        <v>57</v>
      </c>
      <c r="D130" s="177" t="s">
        <v>163</v>
      </c>
      <c r="E130" s="178" t="s">
        <v>165</v>
      </c>
      <c r="F130" s="179" t="s">
        <v>13</v>
      </c>
      <c r="G130" s="179" t="s">
        <v>60</v>
      </c>
      <c r="H130" s="180">
        <v>30.86</v>
      </c>
      <c r="I130" s="161">
        <f t="shared" si="11"/>
        <v>30.86</v>
      </c>
      <c r="J130" s="63"/>
    </row>
    <row r="131" spans="1:256" ht="13.5" customHeight="1" x14ac:dyDescent="0.2">
      <c r="A131" s="176" t="s">
        <v>161</v>
      </c>
      <c r="B131" s="176" t="s">
        <v>271</v>
      </c>
      <c r="C131" s="151" t="s">
        <v>57</v>
      </c>
      <c r="D131" s="177" t="s">
        <v>164</v>
      </c>
      <c r="E131" s="178" t="s">
        <v>166</v>
      </c>
      <c r="F131" s="179" t="s">
        <v>13</v>
      </c>
      <c r="G131" s="179" t="s">
        <v>60</v>
      </c>
      <c r="H131" s="179">
        <v>36.880000000000003</v>
      </c>
      <c r="I131" s="161">
        <f t="shared" si="11"/>
        <v>36.880000000000003</v>
      </c>
      <c r="J131" s="63"/>
    </row>
    <row r="132" spans="1:256" ht="14.1" customHeight="1" x14ac:dyDescent="0.25">
      <c r="A132" s="176" t="s">
        <v>61</v>
      </c>
      <c r="B132" s="176" t="s">
        <v>226</v>
      </c>
      <c r="C132" s="151" t="s">
        <v>57</v>
      </c>
      <c r="D132" s="177" t="s">
        <v>62</v>
      </c>
      <c r="E132" s="178" t="s">
        <v>167</v>
      </c>
      <c r="F132" s="179" t="s">
        <v>13</v>
      </c>
      <c r="G132" s="179" t="s">
        <v>60</v>
      </c>
      <c r="H132" s="179">
        <v>126.11</v>
      </c>
      <c r="I132" s="161">
        <f t="shared" si="11"/>
        <v>126.11</v>
      </c>
      <c r="J132" s="63"/>
      <c r="M132"/>
    </row>
    <row r="133" spans="1:256" ht="14.1" customHeight="1" x14ac:dyDescent="0.25">
      <c r="A133" s="151" t="s">
        <v>64</v>
      </c>
      <c r="B133" s="151" t="s">
        <v>237</v>
      </c>
      <c r="C133" s="151" t="s">
        <v>57</v>
      </c>
      <c r="D133" s="159" t="s">
        <v>65</v>
      </c>
      <c r="E133" s="173" t="s">
        <v>168</v>
      </c>
      <c r="F133" s="160" t="s">
        <v>13</v>
      </c>
      <c r="G133" s="160" t="s">
        <v>60</v>
      </c>
      <c r="H133" s="160">
        <v>53.76</v>
      </c>
      <c r="I133" s="161">
        <f t="shared" si="11"/>
        <v>53.76</v>
      </c>
      <c r="J133" s="63"/>
      <c r="M133"/>
    </row>
    <row r="134" spans="1:256" ht="15.95" hidden="1" customHeight="1" x14ac:dyDescent="0.25">
      <c r="A134" s="151" t="s">
        <v>67</v>
      </c>
      <c r="B134" s="151" t="s">
        <v>237</v>
      </c>
      <c r="C134" s="151" t="s">
        <v>57</v>
      </c>
      <c r="D134" s="159" t="s">
        <v>1276</v>
      </c>
      <c r="E134" s="173" t="s">
        <v>169</v>
      </c>
      <c r="F134" s="160" t="s">
        <v>13</v>
      </c>
      <c r="G134" s="160" t="s">
        <v>60</v>
      </c>
      <c r="H134" s="160">
        <v>51.23</v>
      </c>
      <c r="I134" s="161">
        <f t="shared" si="11"/>
        <v>51.23</v>
      </c>
      <c r="J134" s="63"/>
      <c r="M134"/>
    </row>
    <row r="135" spans="1:256" ht="15.95" customHeight="1" x14ac:dyDescent="0.2">
      <c r="A135" s="423" t="s">
        <v>1274</v>
      </c>
      <c r="B135" s="151" t="s">
        <v>229</v>
      </c>
      <c r="C135" s="151" t="s">
        <v>1267</v>
      </c>
      <c r="D135" s="159" t="s">
        <v>1269</v>
      </c>
      <c r="E135" s="178" t="s">
        <v>170</v>
      </c>
      <c r="F135" s="160" t="s">
        <v>13</v>
      </c>
      <c r="G135" s="5"/>
      <c r="H135" s="160">
        <v>21.41</v>
      </c>
      <c r="I135" s="161">
        <f t="shared" si="11"/>
        <v>21.41</v>
      </c>
      <c r="J135" s="123"/>
      <c r="M135" s="422"/>
    </row>
    <row r="136" spans="1:256" ht="15.95" customHeight="1" x14ac:dyDescent="0.2">
      <c r="A136" s="371" t="s">
        <v>1273</v>
      </c>
      <c r="B136" s="151" t="s">
        <v>237</v>
      </c>
      <c r="C136" s="151" t="s">
        <v>1267</v>
      </c>
      <c r="D136" s="159" t="s">
        <v>1270</v>
      </c>
      <c r="E136" s="173" t="s">
        <v>168</v>
      </c>
      <c r="F136" s="160" t="s">
        <v>13</v>
      </c>
      <c r="G136" s="5"/>
      <c r="H136" s="160">
        <v>43.18</v>
      </c>
      <c r="I136" s="161">
        <f t="shared" si="11"/>
        <v>43.18</v>
      </c>
      <c r="J136" s="123"/>
      <c r="M136" s="422"/>
    </row>
    <row r="137" spans="1:256" ht="18" customHeight="1" x14ac:dyDescent="0.2">
      <c r="A137" s="151" t="s">
        <v>1275</v>
      </c>
      <c r="B137" s="151" t="s">
        <v>271</v>
      </c>
      <c r="C137" s="151" t="s">
        <v>1267</v>
      </c>
      <c r="D137" s="159" t="s">
        <v>1271</v>
      </c>
      <c r="E137" s="178" t="s">
        <v>166</v>
      </c>
      <c r="F137" s="160" t="s">
        <v>13</v>
      </c>
      <c r="G137" s="5"/>
      <c r="H137" s="160">
        <v>27.39</v>
      </c>
      <c r="I137" s="161">
        <f t="shared" si="11"/>
        <v>27.39</v>
      </c>
      <c r="J137" s="123"/>
      <c r="M137" s="422"/>
    </row>
    <row r="138" spans="1:256" ht="12" customHeight="1" x14ac:dyDescent="0.2">
      <c r="A138" s="176" t="s">
        <v>1134</v>
      </c>
      <c r="B138" s="176" t="s">
        <v>278</v>
      </c>
      <c r="C138" s="151" t="s">
        <v>801</v>
      </c>
      <c r="D138" s="177" t="s">
        <v>800</v>
      </c>
      <c r="E138" s="178" t="s">
        <v>1133</v>
      </c>
      <c r="F138" s="179" t="s">
        <v>13</v>
      </c>
      <c r="G138" s="179" t="s">
        <v>60</v>
      </c>
      <c r="H138" s="180">
        <v>95.73</v>
      </c>
      <c r="I138" s="161">
        <v>92.02</v>
      </c>
      <c r="J138" s="124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  <c r="BS138" s="125"/>
      <c r="BT138" s="125"/>
      <c r="BU138" s="125"/>
      <c r="BV138" s="125"/>
      <c r="BW138" s="125"/>
      <c r="BX138" s="125"/>
      <c r="BY138" s="125"/>
      <c r="BZ138" s="125"/>
      <c r="CA138" s="125"/>
      <c r="CB138" s="125"/>
      <c r="CC138" s="125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5"/>
      <c r="CN138" s="125"/>
      <c r="CO138" s="125"/>
      <c r="CP138" s="125"/>
      <c r="CQ138" s="125"/>
      <c r="CR138" s="125"/>
      <c r="CS138" s="125"/>
      <c r="CT138" s="125"/>
      <c r="CU138" s="125"/>
      <c r="CV138" s="125"/>
      <c r="CW138" s="125"/>
      <c r="CX138" s="125"/>
      <c r="CY138" s="125"/>
      <c r="CZ138" s="125"/>
      <c r="DA138" s="125"/>
      <c r="DB138" s="125"/>
      <c r="DC138" s="125"/>
      <c r="DD138" s="125"/>
      <c r="DE138" s="125"/>
      <c r="DF138" s="125"/>
      <c r="DG138" s="125"/>
      <c r="DH138" s="125"/>
      <c r="DI138" s="125"/>
      <c r="DJ138" s="125"/>
      <c r="DK138" s="125"/>
      <c r="DL138" s="125"/>
      <c r="DM138" s="125"/>
      <c r="DN138" s="125"/>
      <c r="DO138" s="125"/>
      <c r="DP138" s="125"/>
      <c r="DQ138" s="125"/>
      <c r="DR138" s="125"/>
      <c r="DS138" s="125"/>
      <c r="DT138" s="125"/>
      <c r="DU138" s="125"/>
      <c r="DV138" s="125"/>
      <c r="DW138" s="125"/>
      <c r="DX138" s="125"/>
      <c r="DY138" s="125"/>
      <c r="DZ138" s="125"/>
      <c r="EA138" s="125"/>
      <c r="EB138" s="125"/>
      <c r="EC138" s="125"/>
      <c r="ED138" s="125"/>
      <c r="EE138" s="125"/>
      <c r="EF138" s="125"/>
      <c r="EG138" s="125"/>
      <c r="EH138" s="125"/>
      <c r="EI138" s="125"/>
      <c r="EJ138" s="125"/>
      <c r="EK138" s="125"/>
      <c r="EL138" s="125"/>
      <c r="EM138" s="125"/>
      <c r="EN138" s="125"/>
      <c r="EO138" s="125"/>
      <c r="EP138" s="125"/>
      <c r="EQ138" s="125"/>
      <c r="ER138" s="125"/>
      <c r="ES138" s="125"/>
      <c r="ET138" s="125"/>
      <c r="EU138" s="125"/>
      <c r="EV138" s="125"/>
      <c r="EW138" s="125"/>
      <c r="EX138" s="125"/>
      <c r="EY138" s="125"/>
      <c r="EZ138" s="125"/>
      <c r="FA138" s="125"/>
      <c r="FB138" s="125"/>
      <c r="FC138" s="125"/>
      <c r="FD138" s="125"/>
      <c r="FE138" s="125"/>
      <c r="FF138" s="125"/>
      <c r="FG138" s="125"/>
      <c r="FH138" s="125"/>
      <c r="FI138" s="125"/>
      <c r="FJ138" s="125"/>
      <c r="FK138" s="125"/>
      <c r="FL138" s="125"/>
      <c r="FM138" s="125"/>
      <c r="FN138" s="125"/>
      <c r="FO138" s="125"/>
      <c r="FP138" s="125"/>
      <c r="FQ138" s="125"/>
      <c r="FR138" s="125"/>
      <c r="FS138" s="125"/>
      <c r="FT138" s="125"/>
      <c r="FU138" s="125"/>
      <c r="FV138" s="125"/>
      <c r="FW138" s="125"/>
      <c r="FX138" s="125"/>
      <c r="FY138" s="125"/>
      <c r="FZ138" s="125"/>
      <c r="GA138" s="125"/>
      <c r="GB138" s="125"/>
      <c r="GC138" s="125"/>
      <c r="GD138" s="125"/>
      <c r="GE138" s="125"/>
      <c r="GF138" s="125"/>
      <c r="GG138" s="125"/>
      <c r="GH138" s="125"/>
      <c r="GI138" s="125"/>
      <c r="GJ138" s="125"/>
      <c r="GK138" s="125"/>
      <c r="GL138" s="125"/>
      <c r="GM138" s="125"/>
      <c r="GN138" s="125"/>
      <c r="GO138" s="125"/>
      <c r="GP138" s="125"/>
      <c r="GQ138" s="125"/>
      <c r="GR138" s="125"/>
      <c r="GS138" s="125"/>
      <c r="GT138" s="125"/>
      <c r="GU138" s="125"/>
      <c r="GV138" s="125"/>
      <c r="GW138" s="125"/>
      <c r="GX138" s="125"/>
      <c r="GY138" s="125"/>
      <c r="GZ138" s="125"/>
      <c r="HA138" s="125"/>
      <c r="HB138" s="125"/>
      <c r="HC138" s="125"/>
      <c r="HD138" s="125"/>
      <c r="HE138" s="125"/>
      <c r="HF138" s="125"/>
      <c r="HG138" s="125"/>
      <c r="HH138" s="125"/>
      <c r="HI138" s="125"/>
      <c r="HJ138" s="125"/>
      <c r="HK138" s="125"/>
      <c r="HL138" s="125"/>
      <c r="HM138" s="125"/>
      <c r="HN138" s="125"/>
      <c r="HO138" s="125"/>
      <c r="HP138" s="125"/>
      <c r="HQ138" s="125"/>
      <c r="HR138" s="125"/>
      <c r="HS138" s="125"/>
      <c r="HT138" s="125"/>
      <c r="HU138" s="125"/>
      <c r="HV138" s="125"/>
      <c r="HW138" s="125"/>
      <c r="HX138" s="125"/>
      <c r="HY138" s="125"/>
      <c r="HZ138" s="125"/>
      <c r="IA138" s="125"/>
      <c r="IB138" s="125"/>
      <c r="IC138" s="125"/>
      <c r="ID138" s="125"/>
      <c r="IE138" s="125"/>
      <c r="IF138" s="125"/>
      <c r="IG138" s="125"/>
      <c r="IH138" s="125"/>
      <c r="II138" s="125"/>
      <c r="IJ138" s="125"/>
      <c r="IK138" s="125"/>
      <c r="IL138" s="125"/>
      <c r="IM138" s="125"/>
      <c r="IN138" s="125"/>
      <c r="IO138" s="125"/>
      <c r="IP138" s="125"/>
      <c r="IQ138" s="125"/>
      <c r="IR138" s="125"/>
      <c r="IS138" s="125"/>
      <c r="IT138" s="125"/>
      <c r="IU138" s="125"/>
      <c r="IV138" s="125"/>
    </row>
    <row r="139" spans="1:256" ht="21.75" customHeight="1" x14ac:dyDescent="0.2">
      <c r="A139" s="841" t="s">
        <v>1669</v>
      </c>
      <c r="B139" s="843" t="s">
        <v>271</v>
      </c>
      <c r="C139" s="175" t="s">
        <v>1670</v>
      </c>
      <c r="D139" s="844" t="s">
        <v>1671</v>
      </c>
      <c r="E139" s="178"/>
      <c r="F139" s="179" t="s">
        <v>13</v>
      </c>
      <c r="G139" s="842"/>
      <c r="H139" s="180">
        <v>82.97</v>
      </c>
      <c r="I139" s="161">
        <v>79.97</v>
      </c>
      <c r="J139" s="443"/>
      <c r="K139" s="441"/>
      <c r="L139" s="441"/>
      <c r="M139" s="441"/>
      <c r="N139" s="441"/>
      <c r="O139" s="441"/>
      <c r="P139" s="441"/>
      <c r="Q139" s="441"/>
      <c r="R139" s="441"/>
      <c r="S139" s="441"/>
      <c r="T139" s="441"/>
      <c r="U139" s="441"/>
      <c r="V139" s="441"/>
      <c r="W139" s="441"/>
      <c r="X139" s="441"/>
      <c r="Y139" s="441"/>
      <c r="Z139" s="441"/>
      <c r="AA139" s="441"/>
      <c r="AB139" s="441"/>
      <c r="AC139" s="441"/>
      <c r="AD139" s="441"/>
      <c r="AE139" s="441"/>
      <c r="AF139" s="441"/>
      <c r="AG139" s="441"/>
      <c r="AH139" s="441"/>
      <c r="AI139" s="441"/>
      <c r="AJ139" s="441"/>
      <c r="AK139" s="441"/>
      <c r="AL139" s="441"/>
      <c r="AM139" s="441"/>
      <c r="AN139" s="441"/>
      <c r="AO139" s="441"/>
      <c r="AP139" s="441"/>
      <c r="AQ139" s="441"/>
      <c r="AR139" s="441"/>
      <c r="AS139" s="441"/>
      <c r="AT139" s="441"/>
      <c r="AU139" s="441"/>
      <c r="AV139" s="441"/>
      <c r="AW139" s="441"/>
      <c r="AX139" s="441"/>
      <c r="AY139" s="441"/>
      <c r="AZ139" s="441"/>
      <c r="BA139" s="441"/>
      <c r="BB139" s="441"/>
      <c r="BC139" s="441"/>
      <c r="BD139" s="441"/>
      <c r="BE139" s="441"/>
      <c r="BF139" s="441"/>
      <c r="BG139" s="441"/>
      <c r="BH139" s="441"/>
      <c r="BI139" s="441"/>
      <c r="BJ139" s="441"/>
      <c r="BK139" s="441"/>
      <c r="BL139" s="441"/>
      <c r="BM139" s="441"/>
      <c r="BN139" s="441"/>
      <c r="BO139" s="441"/>
      <c r="BP139" s="441"/>
      <c r="BQ139" s="441"/>
      <c r="BR139" s="441"/>
      <c r="BS139" s="441"/>
      <c r="BT139" s="441"/>
      <c r="BU139" s="441"/>
      <c r="BV139" s="441"/>
      <c r="BW139" s="441"/>
      <c r="BX139" s="441"/>
      <c r="BY139" s="441"/>
      <c r="BZ139" s="441"/>
      <c r="CA139" s="441"/>
      <c r="CB139" s="441"/>
      <c r="CC139" s="441"/>
      <c r="CD139" s="441"/>
      <c r="CE139" s="441"/>
      <c r="CF139" s="441"/>
      <c r="CG139" s="441"/>
      <c r="CH139" s="441"/>
      <c r="CI139" s="441"/>
      <c r="CJ139" s="441"/>
      <c r="CK139" s="441"/>
      <c r="CL139" s="441"/>
      <c r="CM139" s="441"/>
      <c r="CN139" s="441"/>
      <c r="CO139" s="441"/>
      <c r="CP139" s="441"/>
      <c r="CQ139" s="441"/>
      <c r="CR139" s="441"/>
      <c r="CS139" s="441"/>
      <c r="CT139" s="441"/>
      <c r="CU139" s="441"/>
      <c r="CV139" s="441"/>
      <c r="CW139" s="441"/>
      <c r="CX139" s="441"/>
      <c r="CY139" s="441"/>
      <c r="CZ139" s="441"/>
      <c r="DA139" s="441"/>
      <c r="DB139" s="441"/>
      <c r="DC139" s="441"/>
      <c r="DD139" s="441"/>
      <c r="DE139" s="441"/>
      <c r="DF139" s="441"/>
      <c r="DG139" s="441"/>
      <c r="DH139" s="441"/>
      <c r="DI139" s="441"/>
      <c r="DJ139" s="441"/>
      <c r="DK139" s="441"/>
      <c r="DL139" s="441"/>
      <c r="DM139" s="441"/>
      <c r="DN139" s="441"/>
      <c r="DO139" s="441"/>
      <c r="DP139" s="441"/>
      <c r="DQ139" s="441"/>
      <c r="DR139" s="441"/>
      <c r="DS139" s="441"/>
      <c r="DT139" s="441"/>
      <c r="DU139" s="441"/>
      <c r="DV139" s="441"/>
      <c r="DW139" s="441"/>
      <c r="DX139" s="441"/>
      <c r="DY139" s="441"/>
      <c r="DZ139" s="441"/>
      <c r="EA139" s="441"/>
      <c r="EB139" s="441"/>
      <c r="EC139" s="441"/>
      <c r="ED139" s="441"/>
      <c r="EE139" s="441"/>
      <c r="EF139" s="441"/>
      <c r="EG139" s="441"/>
      <c r="EH139" s="441"/>
      <c r="EI139" s="441"/>
      <c r="EJ139" s="441"/>
      <c r="EK139" s="441"/>
      <c r="EL139" s="441"/>
      <c r="EM139" s="441"/>
      <c r="EN139" s="441"/>
      <c r="EO139" s="441"/>
      <c r="EP139" s="441"/>
      <c r="EQ139" s="441"/>
      <c r="ER139" s="441"/>
      <c r="ES139" s="441"/>
      <c r="ET139" s="441"/>
      <c r="EU139" s="441"/>
      <c r="EV139" s="441"/>
      <c r="EW139" s="441"/>
      <c r="EX139" s="441"/>
      <c r="EY139" s="441"/>
      <c r="EZ139" s="441"/>
      <c r="FA139" s="441"/>
      <c r="FB139" s="441"/>
      <c r="FC139" s="441"/>
      <c r="FD139" s="441"/>
      <c r="FE139" s="441"/>
      <c r="FF139" s="441"/>
      <c r="FG139" s="441"/>
      <c r="FH139" s="441"/>
      <c r="FI139" s="441"/>
      <c r="FJ139" s="441"/>
      <c r="FK139" s="441"/>
      <c r="FL139" s="441"/>
      <c r="FM139" s="441"/>
      <c r="FN139" s="441"/>
      <c r="FO139" s="441"/>
      <c r="FP139" s="441"/>
      <c r="FQ139" s="441"/>
      <c r="FR139" s="441"/>
      <c r="FS139" s="441"/>
      <c r="FT139" s="441"/>
      <c r="FU139" s="441"/>
      <c r="FV139" s="441"/>
      <c r="FW139" s="441"/>
      <c r="FX139" s="441"/>
      <c r="FY139" s="441"/>
      <c r="FZ139" s="441"/>
      <c r="GA139" s="441"/>
      <c r="GB139" s="441"/>
      <c r="GC139" s="441"/>
      <c r="GD139" s="441"/>
      <c r="GE139" s="441"/>
      <c r="GF139" s="441"/>
      <c r="GG139" s="441"/>
      <c r="GH139" s="441"/>
      <c r="GI139" s="441"/>
      <c r="GJ139" s="441"/>
      <c r="GK139" s="441"/>
      <c r="GL139" s="441"/>
      <c r="GM139" s="441"/>
      <c r="GN139" s="441"/>
      <c r="GO139" s="441"/>
      <c r="GP139" s="441"/>
      <c r="GQ139" s="441"/>
      <c r="GR139" s="441"/>
      <c r="GS139" s="441"/>
      <c r="GT139" s="441"/>
      <c r="GU139" s="441"/>
      <c r="GV139" s="441"/>
      <c r="GW139" s="441"/>
      <c r="GX139" s="441"/>
      <c r="GY139" s="441"/>
      <c r="GZ139" s="441"/>
      <c r="HA139" s="441"/>
      <c r="HB139" s="441"/>
      <c r="HC139" s="441"/>
      <c r="HD139" s="441"/>
      <c r="HE139" s="441"/>
      <c r="HF139" s="441"/>
      <c r="HG139" s="441"/>
      <c r="HH139" s="441"/>
      <c r="HI139" s="441"/>
      <c r="HJ139" s="441"/>
      <c r="HK139" s="441"/>
      <c r="HL139" s="441"/>
      <c r="HM139" s="441"/>
      <c r="HN139" s="441"/>
      <c r="HO139" s="441"/>
      <c r="HP139" s="441"/>
      <c r="HQ139" s="441"/>
      <c r="HR139" s="441"/>
      <c r="HS139" s="441"/>
      <c r="HT139" s="441"/>
      <c r="HU139" s="441"/>
      <c r="HV139" s="441"/>
      <c r="HW139" s="441"/>
      <c r="HX139" s="441"/>
      <c r="HY139" s="441"/>
      <c r="HZ139" s="441"/>
      <c r="IA139" s="441"/>
      <c r="IB139" s="441"/>
      <c r="IC139" s="441"/>
      <c r="ID139" s="441"/>
      <c r="IE139" s="441"/>
      <c r="IF139" s="441"/>
      <c r="IG139" s="441"/>
      <c r="IH139" s="441"/>
      <c r="II139" s="441"/>
      <c r="IJ139" s="441"/>
      <c r="IK139" s="441"/>
      <c r="IL139" s="441"/>
      <c r="IM139" s="441"/>
      <c r="IN139" s="441"/>
      <c r="IO139" s="441"/>
      <c r="IP139" s="441"/>
      <c r="IQ139" s="441"/>
      <c r="IR139" s="441"/>
      <c r="IS139" s="441"/>
      <c r="IT139" s="441"/>
      <c r="IU139" s="441"/>
      <c r="IV139" s="441"/>
    </row>
    <row r="140" spans="1:256" ht="14.1" customHeight="1" x14ac:dyDescent="0.25">
      <c r="A140" s="168" t="s">
        <v>279</v>
      </c>
      <c r="B140" s="181"/>
      <c r="C140" s="181"/>
      <c r="D140" s="181"/>
      <c r="E140" s="181"/>
      <c r="F140" s="181"/>
      <c r="G140" s="181"/>
      <c r="H140" s="181"/>
      <c r="I140" s="182"/>
      <c r="J140" s="116"/>
      <c r="M140"/>
    </row>
    <row r="141" spans="1:256" ht="14.1" customHeight="1" x14ac:dyDescent="0.2">
      <c r="A141" s="177" t="s">
        <v>236</v>
      </c>
      <c r="B141" s="176" t="s">
        <v>229</v>
      </c>
      <c r="C141" s="183" t="s">
        <v>1698</v>
      </c>
      <c r="D141" s="177" t="s">
        <v>250</v>
      </c>
      <c r="E141" s="176" t="s">
        <v>776</v>
      </c>
      <c r="F141" s="179" t="s">
        <v>13</v>
      </c>
      <c r="G141" s="179"/>
      <c r="H141" s="179">
        <v>49.63</v>
      </c>
      <c r="I141" s="161">
        <f t="shared" ref="I141:I183" si="12">ROUND(H141*(100-$I$2)/100, 2)</f>
        <v>49.63</v>
      </c>
      <c r="J141" s="63"/>
    </row>
    <row r="142" spans="1:256" ht="14.1" customHeight="1" x14ac:dyDescent="0.2">
      <c r="A142" s="177" t="s">
        <v>236</v>
      </c>
      <c r="B142" s="176" t="s">
        <v>271</v>
      </c>
      <c r="C142" s="183" t="s">
        <v>1751</v>
      </c>
      <c r="D142" s="177" t="s">
        <v>251</v>
      </c>
      <c r="E142" s="176" t="s">
        <v>1750</v>
      </c>
      <c r="F142" s="179" t="s">
        <v>13</v>
      </c>
      <c r="G142" s="179"/>
      <c r="H142" s="179">
        <v>60.78</v>
      </c>
      <c r="I142" s="161">
        <f t="shared" si="12"/>
        <v>60.78</v>
      </c>
      <c r="J142" s="63"/>
    </row>
    <row r="143" spans="1:256" ht="14.1" customHeight="1" x14ac:dyDescent="0.2">
      <c r="A143" s="177" t="s">
        <v>236</v>
      </c>
      <c r="B143" s="176" t="s">
        <v>237</v>
      </c>
      <c r="C143" s="183" t="s">
        <v>1699</v>
      </c>
      <c r="D143" s="177" t="s">
        <v>252</v>
      </c>
      <c r="E143" s="176" t="s">
        <v>777</v>
      </c>
      <c r="F143" s="179" t="s">
        <v>13</v>
      </c>
      <c r="G143" s="179"/>
      <c r="H143" s="179">
        <v>88.7</v>
      </c>
      <c r="I143" s="161">
        <f t="shared" si="12"/>
        <v>88.7</v>
      </c>
      <c r="J143" s="63"/>
    </row>
    <row r="144" spans="1:256" ht="14.1" customHeight="1" x14ac:dyDescent="0.2">
      <c r="A144" s="184" t="s">
        <v>236</v>
      </c>
      <c r="B144" s="176" t="s">
        <v>226</v>
      </c>
      <c r="C144" s="183" t="s">
        <v>1700</v>
      </c>
      <c r="D144" s="177" t="s">
        <v>210</v>
      </c>
      <c r="E144" s="176" t="s">
        <v>778</v>
      </c>
      <c r="F144" s="179" t="s">
        <v>13</v>
      </c>
      <c r="G144" s="179"/>
      <c r="H144" s="179">
        <v>231.12</v>
      </c>
      <c r="I144" s="161">
        <f t="shared" si="12"/>
        <v>231.12</v>
      </c>
      <c r="J144" s="63"/>
    </row>
    <row r="145" spans="1:256" ht="14.1" hidden="1" customHeight="1" x14ac:dyDescent="0.2">
      <c r="A145" s="184" t="s">
        <v>593</v>
      </c>
      <c r="B145" s="176" t="s">
        <v>271</v>
      </c>
      <c r="C145" s="183" t="s">
        <v>592</v>
      </c>
      <c r="D145" s="177" t="s">
        <v>596</v>
      </c>
      <c r="E145" s="176" t="s">
        <v>779</v>
      </c>
      <c r="F145" s="179" t="s">
        <v>13</v>
      </c>
      <c r="G145" s="179"/>
      <c r="H145" s="179">
        <v>41.23</v>
      </c>
      <c r="I145" s="161">
        <f t="shared" si="12"/>
        <v>41.23</v>
      </c>
      <c r="J145" s="124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  <c r="BU145" s="125"/>
      <c r="BV145" s="125"/>
      <c r="BW145" s="125"/>
      <c r="BX145" s="125"/>
      <c r="BY145" s="125"/>
      <c r="BZ145" s="125"/>
      <c r="CA145" s="125"/>
      <c r="CB145" s="125"/>
      <c r="CC145" s="125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5"/>
      <c r="CN145" s="125"/>
      <c r="CO145" s="125"/>
      <c r="CP145" s="125"/>
      <c r="CQ145" s="125"/>
      <c r="CR145" s="125"/>
      <c r="CS145" s="125"/>
      <c r="CT145" s="125"/>
      <c r="CU145" s="125"/>
      <c r="CV145" s="125"/>
      <c r="CW145" s="125"/>
      <c r="CX145" s="125"/>
      <c r="CY145" s="125"/>
      <c r="CZ145" s="125"/>
      <c r="DA145" s="125"/>
      <c r="DB145" s="125"/>
      <c r="DC145" s="125"/>
      <c r="DD145" s="125"/>
      <c r="DE145" s="125"/>
      <c r="DF145" s="125"/>
      <c r="DG145" s="125"/>
      <c r="DH145" s="125"/>
      <c r="DI145" s="125"/>
      <c r="DJ145" s="125"/>
      <c r="DK145" s="125"/>
      <c r="DL145" s="125"/>
      <c r="DM145" s="125"/>
      <c r="DN145" s="125"/>
      <c r="DO145" s="125"/>
      <c r="DP145" s="125"/>
      <c r="DQ145" s="125"/>
      <c r="DR145" s="125"/>
      <c r="DS145" s="125"/>
      <c r="DT145" s="125"/>
      <c r="DU145" s="125"/>
      <c r="DV145" s="125"/>
      <c r="DW145" s="125"/>
      <c r="DX145" s="125"/>
      <c r="DY145" s="125"/>
      <c r="DZ145" s="125"/>
      <c r="EA145" s="125"/>
      <c r="EB145" s="125"/>
      <c r="EC145" s="125"/>
      <c r="ED145" s="125"/>
      <c r="EE145" s="125"/>
      <c r="EF145" s="125"/>
      <c r="EG145" s="125"/>
      <c r="EH145" s="125"/>
      <c r="EI145" s="125"/>
      <c r="EJ145" s="125"/>
      <c r="EK145" s="125"/>
      <c r="EL145" s="125"/>
      <c r="EM145" s="125"/>
      <c r="EN145" s="125"/>
      <c r="EO145" s="125"/>
      <c r="EP145" s="125"/>
      <c r="EQ145" s="125"/>
      <c r="ER145" s="125"/>
      <c r="ES145" s="125"/>
      <c r="ET145" s="125"/>
      <c r="EU145" s="125"/>
      <c r="EV145" s="125"/>
      <c r="EW145" s="125"/>
      <c r="EX145" s="125"/>
      <c r="EY145" s="125"/>
      <c r="EZ145" s="125"/>
      <c r="FA145" s="125"/>
      <c r="FB145" s="125"/>
      <c r="FC145" s="125"/>
      <c r="FD145" s="125"/>
      <c r="FE145" s="125"/>
      <c r="FF145" s="125"/>
      <c r="FG145" s="125"/>
      <c r="FH145" s="125"/>
      <c r="FI145" s="125"/>
      <c r="FJ145" s="125"/>
      <c r="FK145" s="125"/>
      <c r="FL145" s="125"/>
      <c r="FM145" s="125"/>
      <c r="FN145" s="125"/>
      <c r="FO145" s="125"/>
      <c r="FP145" s="125"/>
      <c r="FQ145" s="125"/>
      <c r="FR145" s="125"/>
      <c r="FS145" s="125"/>
      <c r="FT145" s="125"/>
      <c r="FU145" s="125"/>
      <c r="FV145" s="125"/>
      <c r="FW145" s="125"/>
      <c r="FX145" s="125"/>
      <c r="FY145" s="125"/>
      <c r="FZ145" s="125"/>
      <c r="GA145" s="125"/>
      <c r="GB145" s="125"/>
      <c r="GC145" s="125"/>
      <c r="GD145" s="125"/>
      <c r="GE145" s="125"/>
      <c r="GF145" s="125"/>
      <c r="GG145" s="125"/>
      <c r="GH145" s="125"/>
      <c r="GI145" s="125"/>
      <c r="GJ145" s="125"/>
      <c r="GK145" s="125"/>
      <c r="GL145" s="125"/>
      <c r="GM145" s="125"/>
      <c r="GN145" s="125"/>
      <c r="GO145" s="125"/>
      <c r="GP145" s="125"/>
      <c r="GQ145" s="125"/>
      <c r="GR145" s="125"/>
      <c r="GS145" s="125"/>
      <c r="GT145" s="125"/>
      <c r="GU145" s="125"/>
      <c r="GV145" s="125"/>
      <c r="GW145" s="125"/>
      <c r="GX145" s="125"/>
      <c r="GY145" s="125"/>
      <c r="GZ145" s="125"/>
      <c r="HA145" s="125"/>
      <c r="HB145" s="125"/>
      <c r="HC145" s="125"/>
      <c r="HD145" s="125"/>
      <c r="HE145" s="125"/>
      <c r="HF145" s="125"/>
      <c r="HG145" s="125"/>
      <c r="HH145" s="125"/>
      <c r="HI145" s="125"/>
      <c r="HJ145" s="125"/>
      <c r="HK145" s="125"/>
      <c r="HL145" s="125"/>
      <c r="HM145" s="125"/>
      <c r="HN145" s="125"/>
      <c r="HO145" s="125"/>
      <c r="HP145" s="125"/>
      <c r="HQ145" s="125"/>
      <c r="HR145" s="125"/>
      <c r="HS145" s="125"/>
      <c r="HT145" s="125"/>
      <c r="HU145" s="125"/>
      <c r="HV145" s="125"/>
      <c r="HW145" s="125"/>
      <c r="HX145" s="125"/>
      <c r="HY145" s="125"/>
      <c r="HZ145" s="125"/>
      <c r="IA145" s="125"/>
      <c r="IB145" s="125"/>
      <c r="IC145" s="125"/>
      <c r="ID145" s="125"/>
      <c r="IE145" s="125"/>
      <c r="IF145" s="125"/>
      <c r="IG145" s="125"/>
      <c r="IH145" s="125"/>
      <c r="II145" s="125"/>
      <c r="IJ145" s="125"/>
      <c r="IK145" s="125"/>
      <c r="IL145" s="125"/>
      <c r="IM145" s="125"/>
      <c r="IN145" s="125"/>
      <c r="IO145" s="125"/>
      <c r="IP145" s="125"/>
      <c r="IQ145" s="125"/>
      <c r="IR145" s="125"/>
      <c r="IS145" s="125"/>
      <c r="IT145" s="125"/>
      <c r="IU145" s="125"/>
      <c r="IV145" s="125"/>
    </row>
    <row r="146" spans="1:256" s="71" customFormat="1" ht="14.1" customHeight="1" x14ac:dyDescent="0.2">
      <c r="A146" s="184" t="s">
        <v>984</v>
      </c>
      <c r="B146" s="176" t="s">
        <v>229</v>
      </c>
      <c r="C146" s="183" t="s">
        <v>1701</v>
      </c>
      <c r="D146" s="177" t="s">
        <v>1058</v>
      </c>
      <c r="E146" s="176" t="s">
        <v>1055</v>
      </c>
      <c r="F146" s="160" t="s">
        <v>13</v>
      </c>
      <c r="G146" s="179"/>
      <c r="H146" s="241">
        <v>71.569999999999993</v>
      </c>
      <c r="I146" s="161">
        <f t="shared" si="12"/>
        <v>71.569999999999993</v>
      </c>
      <c r="J146" s="242"/>
    </row>
    <row r="147" spans="1:256" s="71" customFormat="1" ht="14.1" customHeight="1" x14ac:dyDescent="0.2">
      <c r="A147" s="184" t="s">
        <v>984</v>
      </c>
      <c r="B147" s="176" t="s">
        <v>271</v>
      </c>
      <c r="C147" s="183" t="s">
        <v>1752</v>
      </c>
      <c r="D147" s="177" t="s">
        <v>1057</v>
      </c>
      <c r="E147" s="176" t="s">
        <v>1749</v>
      </c>
      <c r="F147" s="160" t="s">
        <v>13</v>
      </c>
      <c r="G147" s="179"/>
      <c r="H147" s="241">
        <v>76.61</v>
      </c>
      <c r="I147" s="161">
        <f t="shared" si="12"/>
        <v>76.61</v>
      </c>
      <c r="J147" s="242"/>
    </row>
    <row r="148" spans="1:256" s="71" customFormat="1" ht="14.1" customHeight="1" x14ac:dyDescent="0.2">
      <c r="A148" s="184" t="s">
        <v>984</v>
      </c>
      <c r="B148" s="176" t="s">
        <v>237</v>
      </c>
      <c r="C148" s="183" t="s">
        <v>1702</v>
      </c>
      <c r="D148" s="177" t="s">
        <v>1058</v>
      </c>
      <c r="E148" s="176" t="s">
        <v>1059</v>
      </c>
      <c r="F148" s="160" t="s">
        <v>13</v>
      </c>
      <c r="G148" s="179"/>
      <c r="H148" s="241">
        <v>114.94</v>
      </c>
      <c r="I148" s="161">
        <f t="shared" si="12"/>
        <v>114.94</v>
      </c>
      <c r="J148" s="242"/>
    </row>
    <row r="149" spans="1:256" ht="14.1" customHeight="1" x14ac:dyDescent="0.2">
      <c r="A149" s="185" t="s">
        <v>227</v>
      </c>
      <c r="B149" s="186" t="s">
        <v>229</v>
      </c>
      <c r="C149" s="187" t="s">
        <v>1698</v>
      </c>
      <c r="D149" s="185" t="s">
        <v>150</v>
      </c>
      <c r="E149" s="186" t="s">
        <v>780</v>
      </c>
      <c r="F149" s="188" t="s">
        <v>13</v>
      </c>
      <c r="G149" s="188"/>
      <c r="H149" s="179">
        <v>62.88</v>
      </c>
      <c r="I149" s="189">
        <f t="shared" si="12"/>
        <v>62.88</v>
      </c>
      <c r="J149" s="91"/>
    </row>
    <row r="150" spans="1:256" ht="14.1" customHeight="1" x14ac:dyDescent="0.2">
      <c r="A150" s="190" t="s">
        <v>227</v>
      </c>
      <c r="B150" s="186" t="s">
        <v>225</v>
      </c>
      <c r="C150" s="187" t="s">
        <v>1751</v>
      </c>
      <c r="D150" s="185" t="s">
        <v>152</v>
      </c>
      <c r="E150" s="186" t="s">
        <v>1748</v>
      </c>
      <c r="F150" s="188" t="s">
        <v>13</v>
      </c>
      <c r="G150" s="188"/>
      <c r="H150" s="179">
        <v>75.239999999999995</v>
      </c>
      <c r="I150" s="189">
        <f t="shared" si="12"/>
        <v>75.239999999999995</v>
      </c>
      <c r="J150" s="91"/>
    </row>
    <row r="151" spans="1:256" ht="14.1" customHeight="1" x14ac:dyDescent="0.2">
      <c r="A151" s="190" t="s">
        <v>227</v>
      </c>
      <c r="B151" s="186" t="s">
        <v>237</v>
      </c>
      <c r="C151" s="187" t="s">
        <v>1699</v>
      </c>
      <c r="D151" s="185" t="s">
        <v>201</v>
      </c>
      <c r="E151" s="186" t="s">
        <v>781</v>
      </c>
      <c r="F151" s="188" t="s">
        <v>13</v>
      </c>
      <c r="G151" s="188"/>
      <c r="H151" s="179">
        <v>104.95</v>
      </c>
      <c r="I151" s="189">
        <f t="shared" si="12"/>
        <v>104.95</v>
      </c>
      <c r="J151" s="91"/>
    </row>
    <row r="152" spans="1:256" ht="14.1" customHeight="1" x14ac:dyDescent="0.2">
      <c r="A152" s="190" t="s">
        <v>227</v>
      </c>
      <c r="B152" s="186" t="s">
        <v>226</v>
      </c>
      <c r="C152" s="187" t="s">
        <v>1700</v>
      </c>
      <c r="D152" s="185" t="s">
        <v>204</v>
      </c>
      <c r="E152" s="186" t="s">
        <v>782</v>
      </c>
      <c r="F152" s="188" t="s">
        <v>13</v>
      </c>
      <c r="G152" s="188"/>
      <c r="H152" s="179">
        <v>302.20999999999998</v>
      </c>
      <c r="I152" s="189">
        <f t="shared" si="12"/>
        <v>302.20999999999998</v>
      </c>
      <c r="J152" s="91"/>
    </row>
    <row r="153" spans="1:256" ht="14.1" customHeight="1" x14ac:dyDescent="0.2">
      <c r="A153" s="190" t="s">
        <v>227</v>
      </c>
      <c r="B153" s="186" t="s">
        <v>230</v>
      </c>
      <c r="C153" s="187" t="s">
        <v>1703</v>
      </c>
      <c r="D153" s="185" t="s">
        <v>209</v>
      </c>
      <c r="E153" s="186" t="s">
        <v>783</v>
      </c>
      <c r="F153" s="188" t="s">
        <v>13</v>
      </c>
      <c r="G153" s="188"/>
      <c r="H153" s="179">
        <v>162.35</v>
      </c>
      <c r="I153" s="189">
        <f t="shared" si="12"/>
        <v>162.35</v>
      </c>
      <c r="J153" s="105"/>
    </row>
    <row r="154" spans="1:256" s="71" customFormat="1" ht="14.1" customHeight="1" x14ac:dyDescent="0.2">
      <c r="A154" s="229" t="s">
        <v>987</v>
      </c>
      <c r="B154" s="186" t="s">
        <v>229</v>
      </c>
      <c r="C154" s="187" t="s">
        <v>1701</v>
      </c>
      <c r="D154" s="321">
        <v>90096</v>
      </c>
      <c r="E154" s="186" t="s">
        <v>1062</v>
      </c>
      <c r="F154" s="188" t="s">
        <v>13</v>
      </c>
      <c r="G154" s="188"/>
      <c r="H154" s="241">
        <v>91.9</v>
      </c>
      <c r="I154" s="189">
        <f t="shared" si="12"/>
        <v>91.9</v>
      </c>
      <c r="J154" s="244"/>
    </row>
    <row r="155" spans="1:256" s="71" customFormat="1" ht="14.1" customHeight="1" x14ac:dyDescent="0.2">
      <c r="A155" s="229" t="s">
        <v>987</v>
      </c>
      <c r="B155" s="186" t="s">
        <v>271</v>
      </c>
      <c r="C155" s="187" t="s">
        <v>1752</v>
      </c>
      <c r="D155" s="185" t="s">
        <v>1060</v>
      </c>
      <c r="E155" s="186" t="s">
        <v>1747</v>
      </c>
      <c r="F155" s="188" t="s">
        <v>13</v>
      </c>
      <c r="G155" s="188"/>
      <c r="H155" s="241">
        <v>95.1</v>
      </c>
      <c r="I155" s="189">
        <f t="shared" si="12"/>
        <v>95.1</v>
      </c>
      <c r="J155" s="244"/>
    </row>
    <row r="156" spans="1:256" s="71" customFormat="1" ht="14.1" customHeight="1" x14ac:dyDescent="0.2">
      <c r="A156" s="229" t="s">
        <v>987</v>
      </c>
      <c r="B156" s="186" t="s">
        <v>237</v>
      </c>
      <c r="C156" s="187" t="s">
        <v>1702</v>
      </c>
      <c r="D156" s="185" t="s">
        <v>1061</v>
      </c>
      <c r="E156" s="186" t="s">
        <v>1063</v>
      </c>
      <c r="F156" s="188" t="s">
        <v>13</v>
      </c>
      <c r="G156" s="188"/>
      <c r="H156" s="241">
        <v>138.97999999999999</v>
      </c>
      <c r="I156" s="189">
        <f t="shared" si="12"/>
        <v>138.97999999999999</v>
      </c>
      <c r="J156" s="244"/>
    </row>
    <row r="157" spans="1:256" ht="14.1" customHeight="1" x14ac:dyDescent="0.2">
      <c r="A157" s="191" t="s">
        <v>231</v>
      </c>
      <c r="B157" s="176" t="s">
        <v>224</v>
      </c>
      <c r="C157" s="183" t="s">
        <v>148</v>
      </c>
      <c r="D157" s="177" t="s">
        <v>151</v>
      </c>
      <c r="E157" s="176" t="s">
        <v>784</v>
      </c>
      <c r="F157" s="179" t="s">
        <v>13</v>
      </c>
      <c r="G157" s="179"/>
      <c r="H157" s="179">
        <v>53.96</v>
      </c>
      <c r="I157" s="161">
        <f t="shared" si="12"/>
        <v>53.96</v>
      </c>
      <c r="J157" s="63"/>
    </row>
    <row r="158" spans="1:256" ht="14.1" customHeight="1" x14ac:dyDescent="0.2">
      <c r="A158" s="191" t="s">
        <v>231</v>
      </c>
      <c r="B158" s="176" t="s">
        <v>225</v>
      </c>
      <c r="C158" s="183" t="s">
        <v>1753</v>
      </c>
      <c r="D158" s="177" t="s">
        <v>158</v>
      </c>
      <c r="E158" s="176" t="s">
        <v>1746</v>
      </c>
      <c r="F158" s="179" t="s">
        <v>13</v>
      </c>
      <c r="G158" s="179"/>
      <c r="H158" s="179">
        <v>63.85</v>
      </c>
      <c r="I158" s="161">
        <f t="shared" si="12"/>
        <v>63.85</v>
      </c>
      <c r="J158" s="63"/>
    </row>
    <row r="159" spans="1:256" ht="14.1" customHeight="1" x14ac:dyDescent="0.2">
      <c r="A159" s="191" t="s">
        <v>231</v>
      </c>
      <c r="B159" s="176" t="s">
        <v>237</v>
      </c>
      <c r="C159" s="183" t="s">
        <v>239</v>
      </c>
      <c r="D159" s="177" t="s">
        <v>253</v>
      </c>
      <c r="E159" s="176" t="s">
        <v>785</v>
      </c>
      <c r="F159" s="179" t="s">
        <v>13</v>
      </c>
      <c r="G159" s="179"/>
      <c r="H159" s="179">
        <v>91.74</v>
      </c>
      <c r="I159" s="161">
        <f t="shared" si="12"/>
        <v>91.74</v>
      </c>
      <c r="J159" s="63"/>
    </row>
    <row r="160" spans="1:256" ht="14.1" customHeight="1" x14ac:dyDescent="0.2">
      <c r="A160" s="191" t="s">
        <v>231</v>
      </c>
      <c r="B160" s="176" t="s">
        <v>226</v>
      </c>
      <c r="C160" s="183" t="s">
        <v>208</v>
      </c>
      <c r="D160" s="177" t="s">
        <v>207</v>
      </c>
      <c r="E160" s="176" t="s">
        <v>786</v>
      </c>
      <c r="F160" s="179" t="s">
        <v>13</v>
      </c>
      <c r="G160" s="179"/>
      <c r="H160" s="179">
        <v>247.16</v>
      </c>
      <c r="I160" s="161">
        <f t="shared" si="12"/>
        <v>247.16</v>
      </c>
      <c r="J160" s="63"/>
    </row>
    <row r="161" spans="1:256" ht="14.1" customHeight="1" x14ac:dyDescent="0.2">
      <c r="A161" s="191" t="s">
        <v>234</v>
      </c>
      <c r="B161" s="176" t="s">
        <v>224</v>
      </c>
      <c r="C161" s="183" t="s">
        <v>1704</v>
      </c>
      <c r="D161" s="177" t="s">
        <v>254</v>
      </c>
      <c r="E161" s="176" t="s">
        <v>787</v>
      </c>
      <c r="F161" s="179" t="s">
        <v>13</v>
      </c>
      <c r="G161" s="179"/>
      <c r="H161" s="179">
        <v>51.38</v>
      </c>
      <c r="I161" s="161">
        <f t="shared" si="12"/>
        <v>51.38</v>
      </c>
      <c r="J161" s="63"/>
    </row>
    <row r="162" spans="1:256" ht="14.1" customHeight="1" x14ac:dyDescent="0.2">
      <c r="A162" s="191" t="s">
        <v>234</v>
      </c>
      <c r="B162" s="176" t="s">
        <v>225</v>
      </c>
      <c r="C162" s="183" t="s">
        <v>1754</v>
      </c>
      <c r="D162" s="177" t="s">
        <v>155</v>
      </c>
      <c r="E162" s="176" t="s">
        <v>1745</v>
      </c>
      <c r="F162" s="179" t="s">
        <v>13</v>
      </c>
      <c r="G162" s="179"/>
      <c r="H162" s="179">
        <v>63.15</v>
      </c>
      <c r="I162" s="161">
        <f t="shared" si="12"/>
        <v>63.15</v>
      </c>
      <c r="J162" s="63"/>
    </row>
    <row r="163" spans="1:256" s="226" customFormat="1" ht="14.1" customHeight="1" x14ac:dyDescent="0.2">
      <c r="A163" s="221" t="s">
        <v>925</v>
      </c>
      <c r="B163" s="222" t="s">
        <v>225</v>
      </c>
      <c r="C163" s="223" t="s">
        <v>1755</v>
      </c>
      <c r="D163" s="224" t="s">
        <v>926</v>
      </c>
      <c r="E163" s="222" t="s">
        <v>1744</v>
      </c>
      <c r="F163" s="219" t="s">
        <v>13</v>
      </c>
      <c r="G163" s="219"/>
      <c r="H163" s="219">
        <v>82.85</v>
      </c>
      <c r="I163" s="225">
        <f>ROUND(H163*(100-$I$2)/100, 2)</f>
        <v>82.85</v>
      </c>
      <c r="J163" s="123"/>
    </row>
    <row r="164" spans="1:256" ht="14.1" customHeight="1" x14ac:dyDescent="0.2">
      <c r="A164" s="191" t="s">
        <v>234</v>
      </c>
      <c r="B164" s="176" t="s">
        <v>237</v>
      </c>
      <c r="C164" s="183" t="s">
        <v>1705</v>
      </c>
      <c r="D164" s="177" t="s">
        <v>255</v>
      </c>
      <c r="E164" s="176" t="s">
        <v>788</v>
      </c>
      <c r="F164" s="179" t="s">
        <v>13</v>
      </c>
      <c r="G164" s="179"/>
      <c r="H164" s="179">
        <v>96.14</v>
      </c>
      <c r="I164" s="161">
        <f t="shared" si="12"/>
        <v>96.14</v>
      </c>
      <c r="J164" s="63"/>
    </row>
    <row r="165" spans="1:256" s="99" customFormat="1" ht="14.1" customHeight="1" x14ac:dyDescent="0.2">
      <c r="A165" s="190" t="s">
        <v>235</v>
      </c>
      <c r="B165" s="186" t="s">
        <v>224</v>
      </c>
      <c r="C165" s="187" t="s">
        <v>1704</v>
      </c>
      <c r="D165" s="185" t="s">
        <v>256</v>
      </c>
      <c r="E165" s="186" t="s">
        <v>789</v>
      </c>
      <c r="F165" s="188" t="s">
        <v>13</v>
      </c>
      <c r="G165" s="188"/>
      <c r="H165" s="188">
        <v>64.02</v>
      </c>
      <c r="I165" s="189">
        <f t="shared" si="12"/>
        <v>64.02</v>
      </c>
      <c r="J165" s="91"/>
    </row>
    <row r="166" spans="1:256" s="99" customFormat="1" ht="14.1" customHeight="1" x14ac:dyDescent="0.2">
      <c r="A166" s="190" t="s">
        <v>235</v>
      </c>
      <c r="B166" s="186" t="s">
        <v>225</v>
      </c>
      <c r="C166" s="187" t="s">
        <v>1754</v>
      </c>
      <c r="D166" s="185" t="s">
        <v>156</v>
      </c>
      <c r="E166" s="186" t="s">
        <v>1743</v>
      </c>
      <c r="F166" s="188" t="s">
        <v>13</v>
      </c>
      <c r="G166" s="188"/>
      <c r="H166" s="188">
        <v>77.58</v>
      </c>
      <c r="I166" s="189">
        <f t="shared" si="12"/>
        <v>77.58</v>
      </c>
      <c r="J166" s="91"/>
    </row>
    <row r="167" spans="1:256" s="228" customFormat="1" ht="14.1" customHeight="1" x14ac:dyDescent="0.2">
      <c r="A167" s="229" t="s">
        <v>930</v>
      </c>
      <c r="B167" s="230" t="s">
        <v>225</v>
      </c>
      <c r="C167" s="231" t="s">
        <v>1755</v>
      </c>
      <c r="D167" s="232" t="s">
        <v>929</v>
      </c>
      <c r="E167" s="230" t="s">
        <v>1742</v>
      </c>
      <c r="F167" s="234" t="s">
        <v>13</v>
      </c>
      <c r="G167" s="233"/>
      <c r="H167" s="234">
        <v>101.11</v>
      </c>
      <c r="I167" s="235">
        <f>ROUND(H167*(100-$I$2)/100, 2)</f>
        <v>101.11</v>
      </c>
      <c r="J167" s="143"/>
      <c r="K167" s="22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26"/>
      <c r="Z167" s="226"/>
      <c r="AA167" s="226"/>
      <c r="AB167" s="226"/>
      <c r="AC167" s="226"/>
      <c r="AD167" s="226"/>
      <c r="AE167" s="226"/>
      <c r="AF167" s="226"/>
      <c r="AG167" s="226"/>
      <c r="AH167" s="226"/>
      <c r="AI167" s="226"/>
      <c r="AJ167" s="226"/>
      <c r="AK167" s="226"/>
      <c r="AL167" s="226"/>
      <c r="AM167" s="226"/>
      <c r="AN167" s="226"/>
      <c r="AO167" s="226"/>
      <c r="AP167" s="226"/>
      <c r="AQ167" s="226"/>
      <c r="AR167" s="226"/>
      <c r="AS167" s="226"/>
      <c r="AT167" s="226"/>
      <c r="AU167" s="226"/>
      <c r="AV167" s="226"/>
      <c r="AW167" s="226"/>
      <c r="AX167" s="226"/>
      <c r="AY167" s="226"/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  <c r="BX167" s="226"/>
      <c r="BY167" s="226"/>
      <c r="BZ167" s="226"/>
      <c r="CA167" s="226"/>
      <c r="CB167" s="226"/>
      <c r="CC167" s="226"/>
      <c r="CD167" s="226"/>
      <c r="CE167" s="226"/>
      <c r="CF167" s="226"/>
      <c r="CG167" s="226"/>
      <c r="CH167" s="226"/>
      <c r="CI167" s="226"/>
      <c r="CJ167" s="226"/>
      <c r="CK167" s="226"/>
      <c r="CL167" s="226"/>
      <c r="CM167" s="226"/>
      <c r="CN167" s="226"/>
      <c r="CO167" s="226"/>
      <c r="CP167" s="226"/>
      <c r="CQ167" s="226"/>
      <c r="CR167" s="226"/>
      <c r="CS167" s="226"/>
      <c r="CT167" s="226"/>
      <c r="CU167" s="226"/>
      <c r="CV167" s="226"/>
      <c r="CW167" s="226"/>
      <c r="CX167" s="226"/>
      <c r="CY167" s="226"/>
      <c r="CZ167" s="226"/>
      <c r="DA167" s="226"/>
      <c r="DB167" s="226"/>
      <c r="DC167" s="226"/>
      <c r="DD167" s="226"/>
      <c r="DE167" s="226"/>
      <c r="DF167" s="226"/>
      <c r="DG167" s="226"/>
      <c r="DH167" s="226"/>
      <c r="DI167" s="226"/>
      <c r="DJ167" s="226"/>
      <c r="DK167" s="226"/>
      <c r="DL167" s="226"/>
      <c r="DM167" s="226"/>
      <c r="DN167" s="226"/>
      <c r="DO167" s="226"/>
      <c r="DP167" s="226"/>
      <c r="DQ167" s="226"/>
      <c r="DR167" s="226"/>
      <c r="DS167" s="226"/>
      <c r="DT167" s="226"/>
      <c r="DU167" s="226"/>
      <c r="DV167" s="226"/>
      <c r="DW167" s="226"/>
      <c r="DX167" s="226"/>
      <c r="DY167" s="226"/>
      <c r="DZ167" s="226"/>
      <c r="EA167" s="226"/>
      <c r="EB167" s="226"/>
      <c r="EC167" s="226"/>
      <c r="ED167" s="226"/>
      <c r="EE167" s="226"/>
      <c r="EF167" s="226"/>
      <c r="EG167" s="226"/>
      <c r="EH167" s="226"/>
      <c r="EI167" s="226"/>
      <c r="EJ167" s="226"/>
      <c r="EK167" s="226"/>
      <c r="EL167" s="226"/>
      <c r="EM167" s="226"/>
      <c r="EN167" s="226"/>
      <c r="EO167" s="226"/>
      <c r="EP167" s="226"/>
      <c r="EQ167" s="226"/>
      <c r="ER167" s="226"/>
      <c r="ES167" s="226"/>
      <c r="ET167" s="226"/>
      <c r="EU167" s="226"/>
      <c r="EV167" s="226"/>
      <c r="EW167" s="226"/>
      <c r="EX167" s="226"/>
      <c r="EY167" s="226"/>
      <c r="EZ167" s="226"/>
      <c r="FA167" s="226"/>
      <c r="FB167" s="226"/>
      <c r="FC167" s="226"/>
      <c r="FD167" s="226"/>
      <c r="FE167" s="226"/>
      <c r="FF167" s="226"/>
      <c r="FG167" s="226"/>
      <c r="FH167" s="226"/>
      <c r="FI167" s="226"/>
      <c r="FJ167" s="226"/>
      <c r="FK167" s="226"/>
      <c r="FL167" s="226"/>
      <c r="FM167" s="226"/>
      <c r="FN167" s="226"/>
      <c r="FO167" s="226"/>
      <c r="FP167" s="226"/>
      <c r="FQ167" s="226"/>
      <c r="FR167" s="226"/>
      <c r="FS167" s="226"/>
      <c r="FT167" s="226"/>
      <c r="FU167" s="226"/>
      <c r="FV167" s="226"/>
      <c r="FW167" s="226"/>
      <c r="FX167" s="226"/>
      <c r="FY167" s="226"/>
      <c r="FZ167" s="226"/>
      <c r="GA167" s="226"/>
      <c r="GB167" s="226"/>
      <c r="GC167" s="226"/>
      <c r="GD167" s="226"/>
      <c r="GE167" s="226"/>
      <c r="GF167" s="226"/>
      <c r="GG167" s="226"/>
      <c r="GH167" s="226"/>
      <c r="GI167" s="226"/>
      <c r="GJ167" s="226"/>
      <c r="GK167" s="226"/>
      <c r="GL167" s="226"/>
      <c r="GM167" s="226"/>
      <c r="GN167" s="226"/>
      <c r="GO167" s="226"/>
      <c r="GP167" s="226"/>
      <c r="GQ167" s="226"/>
      <c r="GR167" s="226"/>
      <c r="GS167" s="226"/>
      <c r="GT167" s="226"/>
      <c r="GU167" s="226"/>
      <c r="GV167" s="226"/>
      <c r="GW167" s="226"/>
      <c r="GX167" s="226"/>
      <c r="GY167" s="226"/>
      <c r="GZ167" s="226"/>
      <c r="HA167" s="226"/>
      <c r="HB167" s="226"/>
      <c r="HC167" s="226"/>
      <c r="HD167" s="226"/>
      <c r="HE167" s="226"/>
      <c r="HF167" s="226"/>
      <c r="HG167" s="226"/>
      <c r="HH167" s="226"/>
      <c r="HI167" s="226"/>
      <c r="HJ167" s="226"/>
      <c r="HK167" s="226"/>
      <c r="HL167" s="226"/>
      <c r="HM167" s="226"/>
      <c r="HN167" s="226"/>
      <c r="HO167" s="226"/>
      <c r="HP167" s="226"/>
      <c r="HQ167" s="226"/>
      <c r="HR167" s="226"/>
      <c r="HS167" s="226"/>
      <c r="HT167" s="226"/>
      <c r="HU167" s="226"/>
      <c r="HV167" s="226"/>
      <c r="HW167" s="226"/>
      <c r="HX167" s="226"/>
      <c r="HY167" s="226"/>
      <c r="HZ167" s="226"/>
      <c r="IA167" s="226"/>
      <c r="IB167" s="226"/>
      <c r="IC167" s="226"/>
      <c r="ID167" s="226"/>
      <c r="IE167" s="226"/>
      <c r="IF167" s="226"/>
      <c r="IG167" s="226"/>
      <c r="IH167" s="226"/>
      <c r="II167" s="226"/>
      <c r="IJ167" s="226"/>
      <c r="IK167" s="226"/>
      <c r="IL167" s="226"/>
      <c r="IM167" s="226"/>
      <c r="IN167" s="226"/>
      <c r="IO167" s="226"/>
      <c r="IP167" s="226"/>
      <c r="IQ167" s="226"/>
      <c r="IR167" s="226"/>
      <c r="IS167" s="226"/>
      <c r="IT167" s="226"/>
      <c r="IU167" s="226"/>
      <c r="IV167" s="226"/>
    </row>
    <row r="168" spans="1:256" s="246" customFormat="1" ht="14.1" customHeight="1" x14ac:dyDescent="0.2">
      <c r="A168" s="229" t="s">
        <v>930</v>
      </c>
      <c r="B168" s="186" t="s">
        <v>237</v>
      </c>
      <c r="C168" s="231" t="s">
        <v>1706</v>
      </c>
      <c r="D168" s="232" t="s">
        <v>1007</v>
      </c>
      <c r="E168" s="230" t="s">
        <v>1006</v>
      </c>
      <c r="F168" s="234" t="s">
        <v>13</v>
      </c>
      <c r="G168" s="188"/>
      <c r="H168" s="234">
        <v>133.86000000000001</v>
      </c>
      <c r="I168" s="235">
        <f>ROUND(H168*(100-$I$2)/100, 2)</f>
        <v>133.86000000000001</v>
      </c>
      <c r="J168" s="244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1"/>
      <c r="CG168" s="71"/>
      <c r="CH168" s="71"/>
      <c r="CI168" s="71"/>
      <c r="CJ168" s="71"/>
      <c r="CK168" s="71"/>
      <c r="CL168" s="71"/>
      <c r="CM168" s="71"/>
      <c r="CN168" s="71"/>
      <c r="CO168" s="71"/>
      <c r="CP168" s="71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  <c r="DF168" s="71"/>
      <c r="DG168" s="71"/>
      <c r="DH168" s="71"/>
      <c r="DI168" s="71"/>
      <c r="DJ168" s="71"/>
      <c r="DK168" s="71"/>
      <c r="DL168" s="71"/>
      <c r="DM168" s="71"/>
      <c r="DN168" s="71"/>
      <c r="DO168" s="71"/>
      <c r="DP168" s="71"/>
      <c r="DQ168" s="71"/>
      <c r="DR168" s="71"/>
      <c r="DS168" s="71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  <c r="IJ168" s="71"/>
      <c r="IK168" s="71"/>
      <c r="IL168" s="71"/>
      <c r="IM168" s="71"/>
      <c r="IN168" s="71"/>
      <c r="IO168" s="71"/>
      <c r="IP168" s="71"/>
      <c r="IQ168" s="71"/>
      <c r="IR168" s="71"/>
      <c r="IS168" s="71"/>
      <c r="IT168" s="71"/>
      <c r="IU168" s="71"/>
      <c r="IV168" s="71"/>
    </row>
    <row r="169" spans="1:256" s="99" customFormat="1" ht="14.1" customHeight="1" x14ac:dyDescent="0.2">
      <c r="A169" s="190" t="s">
        <v>235</v>
      </c>
      <c r="B169" s="186" t="s">
        <v>237</v>
      </c>
      <c r="C169" s="187" t="s">
        <v>1705</v>
      </c>
      <c r="D169" s="185" t="s">
        <v>157</v>
      </c>
      <c r="E169" s="186" t="s">
        <v>790</v>
      </c>
      <c r="F169" s="188" t="s">
        <v>13</v>
      </c>
      <c r="G169" s="188"/>
      <c r="H169" s="188">
        <v>110.16</v>
      </c>
      <c r="I169" s="189">
        <f t="shared" si="12"/>
        <v>110.16</v>
      </c>
      <c r="J169" s="91"/>
    </row>
    <row r="170" spans="1:256" ht="14.1" customHeight="1" x14ac:dyDescent="0.2">
      <c r="A170" s="191" t="s">
        <v>233</v>
      </c>
      <c r="B170" s="176" t="s">
        <v>224</v>
      </c>
      <c r="C170" s="183" t="s">
        <v>149</v>
      </c>
      <c r="D170" s="177" t="s">
        <v>159</v>
      </c>
      <c r="E170" s="176" t="s">
        <v>791</v>
      </c>
      <c r="F170" s="179" t="s">
        <v>13</v>
      </c>
      <c r="G170" s="179"/>
      <c r="H170" s="179">
        <v>57.25</v>
      </c>
      <c r="I170" s="161">
        <f t="shared" si="12"/>
        <v>57.25</v>
      </c>
      <c r="J170" s="63"/>
    </row>
    <row r="171" spans="1:256" ht="14.1" customHeight="1" x14ac:dyDescent="0.2">
      <c r="A171" s="191" t="s">
        <v>233</v>
      </c>
      <c r="B171" s="176" t="s">
        <v>225</v>
      </c>
      <c r="C171" s="183" t="s">
        <v>1756</v>
      </c>
      <c r="D171" s="177" t="s">
        <v>154</v>
      </c>
      <c r="E171" s="176" t="s">
        <v>1741</v>
      </c>
      <c r="F171" s="179" t="s">
        <v>13</v>
      </c>
      <c r="G171" s="179"/>
      <c r="H171" s="179">
        <v>67.36</v>
      </c>
      <c r="I171" s="161">
        <f>ROUND(H171*(100-$I$2)/100, 2)</f>
        <v>67.36</v>
      </c>
      <c r="J171" s="63"/>
    </row>
    <row r="172" spans="1:256" s="243" customFormat="1" ht="14.1" customHeight="1" x14ac:dyDescent="0.2">
      <c r="A172" s="221" t="s">
        <v>934</v>
      </c>
      <c r="B172" s="222" t="s">
        <v>225</v>
      </c>
      <c r="C172" s="223" t="s">
        <v>1757</v>
      </c>
      <c r="D172" s="224" t="s">
        <v>931</v>
      </c>
      <c r="E172" s="222" t="s">
        <v>1740</v>
      </c>
      <c r="F172" s="219" t="s">
        <v>13</v>
      </c>
      <c r="G172" s="219"/>
      <c r="H172" s="219">
        <v>87.38</v>
      </c>
      <c r="I172" s="225">
        <f>ROUND(H172*(100-$I$2)/100, 2)</f>
        <v>87.38</v>
      </c>
      <c r="J172" s="242"/>
    </row>
    <row r="173" spans="1:256" s="243" customFormat="1" ht="14.1" customHeight="1" x14ac:dyDescent="0.2">
      <c r="A173" s="221" t="s">
        <v>934</v>
      </c>
      <c r="B173" s="176" t="s">
        <v>237</v>
      </c>
      <c r="C173" s="223" t="s">
        <v>1008</v>
      </c>
      <c r="D173" s="224" t="s">
        <v>1009</v>
      </c>
      <c r="E173" s="222" t="s">
        <v>1010</v>
      </c>
      <c r="F173" s="219" t="s">
        <v>13</v>
      </c>
      <c r="G173" s="179"/>
      <c r="H173" s="241">
        <v>118.28</v>
      </c>
      <c r="I173" s="161">
        <v>118.28</v>
      </c>
      <c r="J173" s="242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1"/>
      <c r="CF173" s="71"/>
      <c r="CG173" s="71"/>
      <c r="CH173" s="71"/>
      <c r="CI173" s="71"/>
      <c r="CJ173" s="71"/>
      <c r="CK173" s="71"/>
      <c r="CL173" s="71"/>
      <c r="CM173" s="71"/>
      <c r="CN173" s="71"/>
      <c r="CO173" s="71"/>
      <c r="CP173" s="71"/>
      <c r="CQ173" s="71"/>
      <c r="CR173" s="71"/>
      <c r="CS173" s="71"/>
      <c r="CT173" s="71"/>
      <c r="CU173" s="71"/>
      <c r="CV173" s="71"/>
      <c r="CW173" s="71"/>
      <c r="CX173" s="71"/>
      <c r="CY173" s="71"/>
      <c r="CZ173" s="71"/>
      <c r="DA173" s="71"/>
      <c r="DB173" s="71"/>
      <c r="DC173" s="71"/>
      <c r="DD173" s="71"/>
      <c r="DE173" s="71"/>
      <c r="DF173" s="71"/>
      <c r="DG173" s="71"/>
      <c r="DH173" s="71"/>
      <c r="DI173" s="71"/>
      <c r="DJ173" s="71"/>
      <c r="DK173" s="71"/>
      <c r="DL173" s="71"/>
      <c r="DM173" s="71"/>
      <c r="DN173" s="71"/>
      <c r="DO173" s="71"/>
      <c r="DP173" s="71"/>
      <c r="DQ173" s="71"/>
      <c r="DR173" s="71"/>
      <c r="DS173" s="71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  <c r="IJ173" s="71"/>
      <c r="IK173" s="71"/>
      <c r="IL173" s="71"/>
      <c r="IM173" s="71"/>
      <c r="IN173" s="71"/>
      <c r="IO173" s="71"/>
      <c r="IP173" s="71"/>
      <c r="IQ173" s="71"/>
      <c r="IR173" s="71"/>
      <c r="IS173" s="71"/>
      <c r="IT173" s="71"/>
      <c r="IU173" s="71"/>
      <c r="IV173" s="71"/>
    </row>
    <row r="174" spans="1:256" ht="14.1" customHeight="1" x14ac:dyDescent="0.2">
      <c r="A174" s="191" t="s">
        <v>233</v>
      </c>
      <c r="B174" s="176" t="s">
        <v>237</v>
      </c>
      <c r="C174" s="183" t="s">
        <v>240</v>
      </c>
      <c r="D174" s="177" t="s">
        <v>257</v>
      </c>
      <c r="E174" s="176" t="s">
        <v>792</v>
      </c>
      <c r="F174" s="179" t="s">
        <v>13</v>
      </c>
      <c r="G174" s="179"/>
      <c r="H174" s="179">
        <v>99.91</v>
      </c>
      <c r="I174" s="161">
        <f t="shared" si="12"/>
        <v>99.91</v>
      </c>
      <c r="J174" s="63"/>
    </row>
    <row r="175" spans="1:256" s="99" customFormat="1" ht="14.1" customHeight="1" x14ac:dyDescent="0.2">
      <c r="A175" s="190" t="s">
        <v>232</v>
      </c>
      <c r="B175" s="186" t="s">
        <v>224</v>
      </c>
      <c r="C175" s="187" t="s">
        <v>1710</v>
      </c>
      <c r="D175" s="185" t="s">
        <v>160</v>
      </c>
      <c r="E175" s="186" t="s">
        <v>793</v>
      </c>
      <c r="F175" s="188" t="s">
        <v>13</v>
      </c>
      <c r="G175" s="188"/>
      <c r="H175" s="188">
        <v>68.92</v>
      </c>
      <c r="I175" s="189">
        <f t="shared" si="12"/>
        <v>68.92</v>
      </c>
      <c r="J175" s="91"/>
    </row>
    <row r="176" spans="1:256" s="99" customFormat="1" ht="14.1" customHeight="1" x14ac:dyDescent="0.2">
      <c r="A176" s="190" t="s">
        <v>232</v>
      </c>
      <c r="B176" s="186" t="s">
        <v>241</v>
      </c>
      <c r="C176" s="187" t="s">
        <v>1758</v>
      </c>
      <c r="D176" s="185" t="s">
        <v>153</v>
      </c>
      <c r="E176" s="186" t="s">
        <v>1739</v>
      </c>
      <c r="F176" s="188" t="s">
        <v>13</v>
      </c>
      <c r="G176" s="188"/>
      <c r="H176" s="188">
        <v>81.66</v>
      </c>
      <c r="I176" s="189">
        <f t="shared" si="12"/>
        <v>81.66</v>
      </c>
      <c r="J176" s="91"/>
    </row>
    <row r="177" spans="1:256" s="246" customFormat="1" ht="14.1" customHeight="1" x14ac:dyDescent="0.2">
      <c r="A177" s="229" t="s">
        <v>933</v>
      </c>
      <c r="B177" s="230" t="s">
        <v>241</v>
      </c>
      <c r="C177" s="231" t="s">
        <v>1759</v>
      </c>
      <c r="D177" s="232" t="s">
        <v>935</v>
      </c>
      <c r="E177" s="230" t="s">
        <v>1738</v>
      </c>
      <c r="F177" s="234" t="s">
        <v>13</v>
      </c>
      <c r="G177" s="234"/>
      <c r="H177" s="234">
        <v>101.04</v>
      </c>
      <c r="I177" s="235">
        <f>ROUND(H177*(100-$I$2)/100, 2)</f>
        <v>101.04</v>
      </c>
      <c r="J177" s="244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243"/>
      <c r="AJ177" s="243"/>
      <c r="AK177" s="243"/>
      <c r="AL177" s="243"/>
      <c r="AM177" s="243"/>
      <c r="AN177" s="243"/>
      <c r="AO177" s="243"/>
      <c r="AP177" s="243"/>
      <c r="AQ177" s="243"/>
      <c r="AR177" s="243"/>
      <c r="AS177" s="243"/>
      <c r="AT177" s="243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  <c r="FB177" s="243"/>
      <c r="FC177" s="243"/>
      <c r="FD177" s="243"/>
      <c r="FE177" s="243"/>
      <c r="FF177" s="243"/>
      <c r="FG177" s="243"/>
      <c r="FH177" s="243"/>
      <c r="FI177" s="243"/>
      <c r="FJ177" s="243"/>
      <c r="FK177" s="243"/>
      <c r="FL177" s="243"/>
      <c r="FM177" s="243"/>
      <c r="FN177" s="243"/>
      <c r="FO177" s="243"/>
      <c r="FP177" s="243"/>
      <c r="FQ177" s="243"/>
      <c r="FR177" s="243"/>
      <c r="FS177" s="243"/>
      <c r="FT177" s="243"/>
      <c r="FU177" s="243"/>
      <c r="FV177" s="243"/>
      <c r="FW177" s="243"/>
      <c r="FX177" s="243"/>
      <c r="FY177" s="243"/>
      <c r="FZ177" s="243"/>
      <c r="GA177" s="243"/>
      <c r="GB177" s="243"/>
      <c r="GC177" s="243"/>
      <c r="GD177" s="243"/>
      <c r="GE177" s="243"/>
      <c r="GF177" s="243"/>
      <c r="GG177" s="243"/>
      <c r="GH177" s="243"/>
      <c r="GI177" s="243"/>
      <c r="GJ177" s="243"/>
      <c r="GK177" s="243"/>
      <c r="GL177" s="243"/>
      <c r="GM177" s="243"/>
      <c r="GN177" s="243"/>
      <c r="GO177" s="243"/>
      <c r="GP177" s="243"/>
      <c r="GQ177" s="243"/>
      <c r="GR177" s="243"/>
      <c r="GS177" s="243"/>
      <c r="GT177" s="243"/>
      <c r="GU177" s="243"/>
      <c r="GV177" s="243"/>
      <c r="GW177" s="243"/>
      <c r="GX177" s="243"/>
      <c r="GY177" s="243"/>
      <c r="GZ177" s="243"/>
      <c r="HA177" s="243"/>
      <c r="HB177" s="243"/>
      <c r="HC177" s="243"/>
      <c r="HD177" s="243"/>
      <c r="HE177" s="243"/>
      <c r="HF177" s="243"/>
      <c r="HG177" s="243"/>
      <c r="HH177" s="243"/>
      <c r="HI177" s="243"/>
      <c r="HJ177" s="243"/>
      <c r="HK177" s="243"/>
      <c r="HL177" s="243"/>
      <c r="HM177" s="243"/>
      <c r="HN177" s="243"/>
      <c r="HO177" s="243"/>
      <c r="HP177" s="243"/>
      <c r="HQ177" s="243"/>
      <c r="HR177" s="243"/>
      <c r="HS177" s="243"/>
      <c r="HT177" s="243"/>
      <c r="HU177" s="243"/>
      <c r="HV177" s="243"/>
      <c r="HW177" s="243"/>
      <c r="HX177" s="243"/>
      <c r="HY177" s="243"/>
      <c r="HZ177" s="243"/>
      <c r="IA177" s="243"/>
      <c r="IB177" s="243"/>
      <c r="IC177" s="243"/>
      <c r="ID177" s="243"/>
      <c r="IE177" s="243"/>
      <c r="IF177" s="243"/>
      <c r="IG177" s="243"/>
      <c r="IH177" s="243"/>
      <c r="II177" s="243"/>
      <c r="IJ177" s="243"/>
      <c r="IK177" s="243"/>
      <c r="IL177" s="243"/>
      <c r="IM177" s="243"/>
      <c r="IN177" s="243"/>
      <c r="IO177" s="243"/>
      <c r="IP177" s="243"/>
      <c r="IQ177" s="243"/>
      <c r="IR177" s="243"/>
      <c r="IS177" s="243"/>
      <c r="IT177" s="243"/>
      <c r="IU177" s="243"/>
      <c r="IV177" s="243"/>
    </row>
    <row r="178" spans="1:256" s="246" customFormat="1" ht="14.1" customHeight="1" x14ac:dyDescent="0.2">
      <c r="A178" s="229" t="s">
        <v>1804</v>
      </c>
      <c r="B178" s="186" t="s">
        <v>224</v>
      </c>
      <c r="C178" s="231" t="s">
        <v>1805</v>
      </c>
      <c r="D178" s="900" t="s">
        <v>1807</v>
      </c>
      <c r="E178" s="898"/>
      <c r="F178" s="234" t="s">
        <v>13</v>
      </c>
      <c r="G178" s="899"/>
      <c r="H178" s="234">
        <v>88.38</v>
      </c>
      <c r="I178" s="235">
        <f t="shared" ref="I178:I179" si="13">ROUND(H178*(100-$I$2)/100, 2)</f>
        <v>88.38</v>
      </c>
      <c r="J178" s="465"/>
      <c r="K178" s="441"/>
      <c r="L178" s="441"/>
      <c r="M178" s="441"/>
      <c r="N178" s="441"/>
      <c r="O178" s="441"/>
      <c r="P178" s="441"/>
      <c r="Q178" s="441"/>
      <c r="R178" s="441"/>
      <c r="S178" s="441"/>
      <c r="T178" s="441"/>
      <c r="U178" s="441"/>
      <c r="V178" s="441"/>
      <c r="W178" s="441"/>
      <c r="X178" s="441"/>
      <c r="Y178" s="441"/>
      <c r="Z178" s="441"/>
      <c r="AA178" s="441"/>
      <c r="AB178" s="441"/>
      <c r="AC178" s="441"/>
      <c r="AD178" s="441"/>
      <c r="AE178" s="441"/>
      <c r="AF178" s="441"/>
      <c r="AG178" s="441"/>
      <c r="AH178" s="441"/>
      <c r="AI178" s="441"/>
      <c r="AJ178" s="441"/>
      <c r="AK178" s="441"/>
      <c r="AL178" s="441"/>
      <c r="AM178" s="441"/>
      <c r="AN178" s="441"/>
      <c r="AO178" s="441"/>
      <c r="AP178" s="441"/>
      <c r="AQ178" s="441"/>
      <c r="AR178" s="441"/>
      <c r="AS178" s="441"/>
      <c r="AT178" s="441"/>
      <c r="AU178" s="441"/>
      <c r="AV178" s="441"/>
      <c r="AW178" s="441"/>
      <c r="AX178" s="441"/>
      <c r="AY178" s="441"/>
      <c r="AZ178" s="441"/>
      <c r="BA178" s="441"/>
      <c r="BB178" s="441"/>
      <c r="BC178" s="441"/>
      <c r="BD178" s="441"/>
      <c r="BE178" s="441"/>
      <c r="BF178" s="441"/>
      <c r="BG178" s="441"/>
      <c r="BH178" s="441"/>
      <c r="BI178" s="441"/>
      <c r="BJ178" s="441"/>
      <c r="BK178" s="441"/>
      <c r="BL178" s="441"/>
      <c r="BM178" s="441"/>
      <c r="BN178" s="441"/>
      <c r="BO178" s="441"/>
      <c r="BP178" s="441"/>
      <c r="BQ178" s="441"/>
      <c r="BR178" s="441"/>
      <c r="BS178" s="441"/>
      <c r="BT178" s="441"/>
      <c r="BU178" s="441"/>
      <c r="BV178" s="441"/>
      <c r="BW178" s="441"/>
      <c r="BX178" s="441"/>
      <c r="BY178" s="441"/>
      <c r="BZ178" s="441"/>
      <c r="CA178" s="441"/>
      <c r="CB178" s="441"/>
      <c r="CC178" s="441"/>
      <c r="CD178" s="441"/>
      <c r="CE178" s="441"/>
      <c r="CF178" s="441"/>
      <c r="CG178" s="441"/>
      <c r="CH178" s="441"/>
      <c r="CI178" s="441"/>
      <c r="CJ178" s="441"/>
      <c r="CK178" s="441"/>
      <c r="CL178" s="441"/>
      <c r="CM178" s="441"/>
      <c r="CN178" s="441"/>
      <c r="CO178" s="441"/>
      <c r="CP178" s="441"/>
      <c r="CQ178" s="441"/>
      <c r="CR178" s="441"/>
      <c r="CS178" s="441"/>
      <c r="CT178" s="441"/>
      <c r="CU178" s="441"/>
      <c r="CV178" s="441"/>
      <c r="CW178" s="441"/>
      <c r="CX178" s="441"/>
      <c r="CY178" s="441"/>
      <c r="CZ178" s="441"/>
      <c r="DA178" s="441"/>
      <c r="DB178" s="441"/>
      <c r="DC178" s="441"/>
      <c r="DD178" s="441"/>
      <c r="DE178" s="441"/>
      <c r="DF178" s="441"/>
      <c r="DG178" s="441"/>
      <c r="DH178" s="441"/>
      <c r="DI178" s="441"/>
      <c r="DJ178" s="441"/>
      <c r="DK178" s="441"/>
      <c r="DL178" s="441"/>
      <c r="DM178" s="441"/>
      <c r="DN178" s="441"/>
      <c r="DO178" s="441"/>
      <c r="DP178" s="441"/>
      <c r="DQ178" s="441"/>
      <c r="DR178" s="441"/>
      <c r="DS178" s="441"/>
      <c r="DT178" s="441"/>
      <c r="DU178" s="441"/>
      <c r="DV178" s="441"/>
      <c r="DW178" s="441"/>
      <c r="DX178" s="441"/>
      <c r="DY178" s="441"/>
      <c r="DZ178" s="441"/>
      <c r="EA178" s="441"/>
      <c r="EB178" s="441"/>
      <c r="EC178" s="441"/>
      <c r="ED178" s="441"/>
      <c r="EE178" s="441"/>
      <c r="EF178" s="441"/>
      <c r="EG178" s="441"/>
      <c r="EH178" s="441"/>
      <c r="EI178" s="441"/>
      <c r="EJ178" s="441"/>
      <c r="EK178" s="441"/>
      <c r="EL178" s="441"/>
      <c r="EM178" s="441"/>
      <c r="EN178" s="441"/>
      <c r="EO178" s="441"/>
      <c r="EP178" s="441"/>
      <c r="EQ178" s="441"/>
      <c r="ER178" s="441"/>
      <c r="ES178" s="441"/>
      <c r="ET178" s="441"/>
      <c r="EU178" s="441"/>
      <c r="EV178" s="441"/>
      <c r="EW178" s="441"/>
      <c r="EX178" s="441"/>
      <c r="EY178" s="441"/>
      <c r="EZ178" s="441"/>
      <c r="FA178" s="441"/>
      <c r="FB178" s="441"/>
      <c r="FC178" s="441"/>
      <c r="FD178" s="441"/>
      <c r="FE178" s="441"/>
      <c r="FF178" s="441"/>
      <c r="FG178" s="441"/>
      <c r="FH178" s="441"/>
      <c r="FI178" s="441"/>
      <c r="FJ178" s="441"/>
      <c r="FK178" s="441"/>
      <c r="FL178" s="441"/>
      <c r="FM178" s="441"/>
      <c r="FN178" s="441"/>
      <c r="FO178" s="441"/>
      <c r="FP178" s="441"/>
      <c r="FQ178" s="441"/>
      <c r="FR178" s="441"/>
      <c r="FS178" s="441"/>
      <c r="FT178" s="441"/>
      <c r="FU178" s="441"/>
      <c r="FV178" s="441"/>
      <c r="FW178" s="441"/>
      <c r="FX178" s="441"/>
      <c r="FY178" s="441"/>
      <c r="FZ178" s="441"/>
      <c r="GA178" s="441"/>
      <c r="GB178" s="441"/>
      <c r="GC178" s="441"/>
      <c r="GD178" s="441"/>
      <c r="GE178" s="441"/>
      <c r="GF178" s="441"/>
      <c r="GG178" s="441"/>
      <c r="GH178" s="441"/>
      <c r="GI178" s="441"/>
      <c r="GJ178" s="441"/>
      <c r="GK178" s="441"/>
      <c r="GL178" s="441"/>
      <c r="GM178" s="441"/>
      <c r="GN178" s="441"/>
      <c r="GO178" s="441"/>
      <c r="GP178" s="441"/>
      <c r="GQ178" s="441"/>
      <c r="GR178" s="441"/>
      <c r="GS178" s="441"/>
      <c r="GT178" s="441"/>
      <c r="GU178" s="441"/>
      <c r="GV178" s="441"/>
      <c r="GW178" s="441"/>
      <c r="GX178" s="441"/>
      <c r="GY178" s="441"/>
      <c r="GZ178" s="441"/>
      <c r="HA178" s="441"/>
      <c r="HB178" s="441"/>
      <c r="HC178" s="441"/>
      <c r="HD178" s="441"/>
      <c r="HE178" s="441"/>
      <c r="HF178" s="441"/>
      <c r="HG178" s="441"/>
      <c r="HH178" s="441"/>
      <c r="HI178" s="441"/>
      <c r="HJ178" s="441"/>
      <c r="HK178" s="441"/>
      <c r="HL178" s="441"/>
      <c r="HM178" s="441"/>
      <c r="HN178" s="441"/>
      <c r="HO178" s="441"/>
      <c r="HP178" s="441"/>
      <c r="HQ178" s="441"/>
      <c r="HR178" s="441"/>
      <c r="HS178" s="441"/>
      <c r="HT178" s="441"/>
      <c r="HU178" s="441"/>
      <c r="HV178" s="441"/>
      <c r="HW178" s="441"/>
      <c r="HX178" s="441"/>
      <c r="HY178" s="441"/>
      <c r="HZ178" s="441"/>
      <c r="IA178" s="441"/>
      <c r="IB178" s="441"/>
      <c r="IC178" s="441"/>
      <c r="ID178" s="441"/>
      <c r="IE178" s="441"/>
      <c r="IF178" s="441"/>
      <c r="IG178" s="441"/>
      <c r="IH178" s="441"/>
      <c r="II178" s="441"/>
      <c r="IJ178" s="441"/>
      <c r="IK178" s="441"/>
      <c r="IL178" s="441"/>
      <c r="IM178" s="441"/>
      <c r="IN178" s="441"/>
      <c r="IO178" s="441"/>
      <c r="IP178" s="441"/>
      <c r="IQ178" s="441"/>
      <c r="IR178" s="441"/>
      <c r="IS178" s="441"/>
      <c r="IT178" s="441"/>
      <c r="IU178" s="441"/>
      <c r="IV178" s="441"/>
    </row>
    <row r="179" spans="1:256" s="246" customFormat="1" ht="14.1" customHeight="1" x14ac:dyDescent="0.2">
      <c r="A179" s="229" t="s">
        <v>1804</v>
      </c>
      <c r="B179" s="230" t="s">
        <v>241</v>
      </c>
      <c r="C179" s="231" t="s">
        <v>1806</v>
      </c>
      <c r="D179" s="900" t="s">
        <v>1808</v>
      </c>
      <c r="E179" s="898"/>
      <c r="F179" s="234" t="s">
        <v>13</v>
      </c>
      <c r="G179" s="899"/>
      <c r="H179" s="234">
        <v>97.52</v>
      </c>
      <c r="I179" s="235">
        <f t="shared" si="13"/>
        <v>97.52</v>
      </c>
      <c r="J179" s="465"/>
      <c r="K179" s="441"/>
      <c r="L179" s="441"/>
      <c r="M179" s="441"/>
      <c r="N179" s="441"/>
      <c r="O179" s="441"/>
      <c r="P179" s="441"/>
      <c r="Q179" s="441"/>
      <c r="R179" s="441"/>
      <c r="S179" s="441"/>
      <c r="T179" s="441"/>
      <c r="U179" s="441"/>
      <c r="V179" s="441"/>
      <c r="W179" s="441"/>
      <c r="X179" s="441"/>
      <c r="Y179" s="441"/>
      <c r="Z179" s="441"/>
      <c r="AA179" s="441"/>
      <c r="AB179" s="441"/>
      <c r="AC179" s="441"/>
      <c r="AD179" s="441"/>
      <c r="AE179" s="441"/>
      <c r="AF179" s="441"/>
      <c r="AG179" s="441"/>
      <c r="AH179" s="441"/>
      <c r="AI179" s="441"/>
      <c r="AJ179" s="441"/>
      <c r="AK179" s="441"/>
      <c r="AL179" s="441"/>
      <c r="AM179" s="441"/>
      <c r="AN179" s="441"/>
      <c r="AO179" s="441"/>
      <c r="AP179" s="441"/>
      <c r="AQ179" s="441"/>
      <c r="AR179" s="441"/>
      <c r="AS179" s="441"/>
      <c r="AT179" s="441"/>
      <c r="AU179" s="441"/>
      <c r="AV179" s="441"/>
      <c r="AW179" s="441"/>
      <c r="AX179" s="441"/>
      <c r="AY179" s="441"/>
      <c r="AZ179" s="441"/>
      <c r="BA179" s="441"/>
      <c r="BB179" s="441"/>
      <c r="BC179" s="441"/>
      <c r="BD179" s="441"/>
      <c r="BE179" s="441"/>
      <c r="BF179" s="441"/>
      <c r="BG179" s="441"/>
      <c r="BH179" s="441"/>
      <c r="BI179" s="441"/>
      <c r="BJ179" s="441"/>
      <c r="BK179" s="441"/>
      <c r="BL179" s="441"/>
      <c r="BM179" s="441"/>
      <c r="BN179" s="441"/>
      <c r="BO179" s="441"/>
      <c r="BP179" s="441"/>
      <c r="BQ179" s="441"/>
      <c r="BR179" s="441"/>
      <c r="BS179" s="441"/>
      <c r="BT179" s="441"/>
      <c r="BU179" s="441"/>
      <c r="BV179" s="441"/>
      <c r="BW179" s="441"/>
      <c r="BX179" s="441"/>
      <c r="BY179" s="441"/>
      <c r="BZ179" s="441"/>
      <c r="CA179" s="441"/>
      <c r="CB179" s="441"/>
      <c r="CC179" s="441"/>
      <c r="CD179" s="441"/>
      <c r="CE179" s="441"/>
      <c r="CF179" s="441"/>
      <c r="CG179" s="441"/>
      <c r="CH179" s="441"/>
      <c r="CI179" s="441"/>
      <c r="CJ179" s="441"/>
      <c r="CK179" s="441"/>
      <c r="CL179" s="441"/>
      <c r="CM179" s="441"/>
      <c r="CN179" s="441"/>
      <c r="CO179" s="441"/>
      <c r="CP179" s="441"/>
      <c r="CQ179" s="441"/>
      <c r="CR179" s="441"/>
      <c r="CS179" s="441"/>
      <c r="CT179" s="441"/>
      <c r="CU179" s="441"/>
      <c r="CV179" s="441"/>
      <c r="CW179" s="441"/>
      <c r="CX179" s="441"/>
      <c r="CY179" s="441"/>
      <c r="CZ179" s="441"/>
      <c r="DA179" s="441"/>
      <c r="DB179" s="441"/>
      <c r="DC179" s="441"/>
      <c r="DD179" s="441"/>
      <c r="DE179" s="441"/>
      <c r="DF179" s="441"/>
      <c r="DG179" s="441"/>
      <c r="DH179" s="441"/>
      <c r="DI179" s="441"/>
      <c r="DJ179" s="441"/>
      <c r="DK179" s="441"/>
      <c r="DL179" s="441"/>
      <c r="DM179" s="441"/>
      <c r="DN179" s="441"/>
      <c r="DO179" s="441"/>
      <c r="DP179" s="441"/>
      <c r="DQ179" s="441"/>
      <c r="DR179" s="441"/>
      <c r="DS179" s="441"/>
      <c r="DT179" s="441"/>
      <c r="DU179" s="441"/>
      <c r="DV179" s="441"/>
      <c r="DW179" s="441"/>
      <c r="DX179" s="441"/>
      <c r="DY179" s="441"/>
      <c r="DZ179" s="441"/>
      <c r="EA179" s="441"/>
      <c r="EB179" s="441"/>
      <c r="EC179" s="441"/>
      <c r="ED179" s="441"/>
      <c r="EE179" s="441"/>
      <c r="EF179" s="441"/>
      <c r="EG179" s="441"/>
      <c r="EH179" s="441"/>
      <c r="EI179" s="441"/>
      <c r="EJ179" s="441"/>
      <c r="EK179" s="441"/>
      <c r="EL179" s="441"/>
      <c r="EM179" s="441"/>
      <c r="EN179" s="441"/>
      <c r="EO179" s="441"/>
      <c r="EP179" s="441"/>
      <c r="EQ179" s="441"/>
      <c r="ER179" s="441"/>
      <c r="ES179" s="441"/>
      <c r="ET179" s="441"/>
      <c r="EU179" s="441"/>
      <c r="EV179" s="441"/>
      <c r="EW179" s="441"/>
      <c r="EX179" s="441"/>
      <c r="EY179" s="441"/>
      <c r="EZ179" s="441"/>
      <c r="FA179" s="441"/>
      <c r="FB179" s="441"/>
      <c r="FC179" s="441"/>
      <c r="FD179" s="441"/>
      <c r="FE179" s="441"/>
      <c r="FF179" s="441"/>
      <c r="FG179" s="441"/>
      <c r="FH179" s="441"/>
      <c r="FI179" s="441"/>
      <c r="FJ179" s="441"/>
      <c r="FK179" s="441"/>
      <c r="FL179" s="441"/>
      <c r="FM179" s="441"/>
      <c r="FN179" s="441"/>
      <c r="FO179" s="441"/>
      <c r="FP179" s="441"/>
      <c r="FQ179" s="441"/>
      <c r="FR179" s="441"/>
      <c r="FS179" s="441"/>
      <c r="FT179" s="441"/>
      <c r="FU179" s="441"/>
      <c r="FV179" s="441"/>
      <c r="FW179" s="441"/>
      <c r="FX179" s="441"/>
      <c r="FY179" s="441"/>
      <c r="FZ179" s="441"/>
      <c r="GA179" s="441"/>
      <c r="GB179" s="441"/>
      <c r="GC179" s="441"/>
      <c r="GD179" s="441"/>
      <c r="GE179" s="441"/>
      <c r="GF179" s="441"/>
      <c r="GG179" s="441"/>
      <c r="GH179" s="441"/>
      <c r="GI179" s="441"/>
      <c r="GJ179" s="441"/>
      <c r="GK179" s="441"/>
      <c r="GL179" s="441"/>
      <c r="GM179" s="441"/>
      <c r="GN179" s="441"/>
      <c r="GO179" s="441"/>
      <c r="GP179" s="441"/>
      <c r="GQ179" s="441"/>
      <c r="GR179" s="441"/>
      <c r="GS179" s="441"/>
      <c r="GT179" s="441"/>
      <c r="GU179" s="441"/>
      <c r="GV179" s="441"/>
      <c r="GW179" s="441"/>
      <c r="GX179" s="441"/>
      <c r="GY179" s="441"/>
      <c r="GZ179" s="441"/>
      <c r="HA179" s="441"/>
      <c r="HB179" s="441"/>
      <c r="HC179" s="441"/>
      <c r="HD179" s="441"/>
      <c r="HE179" s="441"/>
      <c r="HF179" s="441"/>
      <c r="HG179" s="441"/>
      <c r="HH179" s="441"/>
      <c r="HI179" s="441"/>
      <c r="HJ179" s="441"/>
      <c r="HK179" s="441"/>
      <c r="HL179" s="441"/>
      <c r="HM179" s="441"/>
      <c r="HN179" s="441"/>
      <c r="HO179" s="441"/>
      <c r="HP179" s="441"/>
      <c r="HQ179" s="441"/>
      <c r="HR179" s="441"/>
      <c r="HS179" s="441"/>
      <c r="HT179" s="441"/>
      <c r="HU179" s="441"/>
      <c r="HV179" s="441"/>
      <c r="HW179" s="441"/>
      <c r="HX179" s="441"/>
      <c r="HY179" s="441"/>
      <c r="HZ179" s="441"/>
      <c r="IA179" s="441"/>
      <c r="IB179" s="441"/>
      <c r="IC179" s="441"/>
      <c r="ID179" s="441"/>
      <c r="IE179" s="441"/>
      <c r="IF179" s="441"/>
      <c r="IG179" s="441"/>
      <c r="IH179" s="441"/>
      <c r="II179" s="441"/>
      <c r="IJ179" s="441"/>
      <c r="IK179" s="441"/>
      <c r="IL179" s="441"/>
      <c r="IM179" s="441"/>
      <c r="IN179" s="441"/>
      <c r="IO179" s="441"/>
      <c r="IP179" s="441"/>
      <c r="IQ179" s="441"/>
      <c r="IR179" s="441"/>
      <c r="IS179" s="441"/>
      <c r="IT179" s="441"/>
      <c r="IU179" s="441"/>
      <c r="IV179" s="441"/>
    </row>
    <row r="180" spans="1:256" s="99" customFormat="1" ht="14.1" customHeight="1" x14ac:dyDescent="0.2">
      <c r="A180" s="190" t="s">
        <v>232</v>
      </c>
      <c r="B180" s="186" t="s">
        <v>237</v>
      </c>
      <c r="C180" s="187" t="s">
        <v>1707</v>
      </c>
      <c r="D180" s="185" t="s">
        <v>202</v>
      </c>
      <c r="E180" s="186" t="s">
        <v>794</v>
      </c>
      <c r="F180" s="188" t="s">
        <v>13</v>
      </c>
      <c r="G180" s="188"/>
      <c r="H180" s="192">
        <v>124.34</v>
      </c>
      <c r="I180" s="189">
        <f t="shared" si="12"/>
        <v>124.34</v>
      </c>
      <c r="J180" s="91"/>
    </row>
    <row r="181" spans="1:256" s="99" customFormat="1" ht="14.1" customHeight="1" x14ac:dyDescent="0.2">
      <c r="A181" s="190" t="s">
        <v>593</v>
      </c>
      <c r="B181" s="186" t="s">
        <v>224</v>
      </c>
      <c r="C181" s="187" t="s">
        <v>1708</v>
      </c>
      <c r="D181" s="185" t="s">
        <v>1198</v>
      </c>
      <c r="E181" s="186" t="s">
        <v>1189</v>
      </c>
      <c r="F181" s="188" t="s">
        <v>13</v>
      </c>
      <c r="G181" s="188"/>
      <c r="H181" s="192">
        <v>45.82</v>
      </c>
      <c r="I181" s="189">
        <f t="shared" si="12"/>
        <v>45.82</v>
      </c>
      <c r="J181" s="143"/>
    </row>
    <row r="182" spans="1:256" s="99" customFormat="1" ht="14.1" customHeight="1" x14ac:dyDescent="0.2">
      <c r="A182" s="176" t="s">
        <v>593</v>
      </c>
      <c r="B182" s="176" t="s">
        <v>271</v>
      </c>
      <c r="C182" s="176" t="s">
        <v>1760</v>
      </c>
      <c r="D182" s="177" t="s">
        <v>596</v>
      </c>
      <c r="E182" s="176" t="s">
        <v>594</v>
      </c>
      <c r="F182" s="179" t="s">
        <v>13</v>
      </c>
      <c r="G182" s="179"/>
      <c r="H182" s="179">
        <v>54.24</v>
      </c>
      <c r="I182" s="161">
        <f t="shared" si="12"/>
        <v>54.24</v>
      </c>
      <c r="J182" s="63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5"/>
      <c r="BP182" s="125"/>
      <c r="BQ182" s="125"/>
      <c r="BR182" s="125"/>
      <c r="BS182" s="125"/>
      <c r="BT182" s="125"/>
      <c r="BU182" s="125"/>
      <c r="BV182" s="125"/>
      <c r="BW182" s="125"/>
      <c r="BX182" s="125"/>
      <c r="BY182" s="125"/>
      <c r="BZ182" s="125"/>
      <c r="CA182" s="125"/>
      <c r="CB182" s="125"/>
      <c r="CC182" s="125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5"/>
      <c r="CN182" s="125"/>
      <c r="CO182" s="125"/>
      <c r="CP182" s="125"/>
      <c r="CQ182" s="125"/>
      <c r="CR182" s="125"/>
      <c r="CS182" s="125"/>
      <c r="CT182" s="125"/>
      <c r="CU182" s="125"/>
      <c r="CV182" s="125"/>
      <c r="CW182" s="125"/>
      <c r="CX182" s="125"/>
      <c r="CY182" s="125"/>
      <c r="CZ182" s="125"/>
      <c r="DA182" s="125"/>
      <c r="DB182" s="125"/>
      <c r="DC182" s="125"/>
      <c r="DD182" s="125"/>
      <c r="DE182" s="125"/>
      <c r="DF182" s="125"/>
      <c r="DG182" s="125"/>
      <c r="DH182" s="125"/>
      <c r="DI182" s="125"/>
      <c r="DJ182" s="125"/>
      <c r="DK182" s="125"/>
      <c r="DL182" s="125"/>
      <c r="DM182" s="125"/>
      <c r="DN182" s="125"/>
      <c r="DO182" s="125"/>
      <c r="DP182" s="125"/>
      <c r="DQ182" s="125"/>
      <c r="DR182" s="125"/>
      <c r="DS182" s="125"/>
      <c r="DT182" s="125"/>
      <c r="DU182" s="125"/>
      <c r="DV182" s="125"/>
      <c r="DW182" s="125"/>
      <c r="DX182" s="125"/>
      <c r="DY182" s="125"/>
      <c r="DZ182" s="125"/>
      <c r="EA182" s="125"/>
      <c r="EB182" s="125"/>
      <c r="EC182" s="125"/>
      <c r="ED182" s="125"/>
      <c r="EE182" s="125"/>
      <c r="EF182" s="125"/>
      <c r="EG182" s="125"/>
      <c r="EH182" s="125"/>
      <c r="EI182" s="125"/>
      <c r="EJ182" s="125"/>
      <c r="EK182" s="125"/>
      <c r="EL182" s="125"/>
      <c r="EM182" s="125"/>
      <c r="EN182" s="125"/>
      <c r="EO182" s="125"/>
      <c r="EP182" s="125"/>
      <c r="EQ182" s="125"/>
      <c r="ER182" s="125"/>
      <c r="ES182" s="125"/>
      <c r="ET182" s="125"/>
      <c r="EU182" s="125"/>
      <c r="EV182" s="125"/>
      <c r="EW182" s="125"/>
      <c r="EX182" s="125"/>
      <c r="EY182" s="125"/>
      <c r="EZ182" s="125"/>
      <c r="FA182" s="125"/>
      <c r="FB182" s="125"/>
      <c r="FC182" s="125"/>
      <c r="FD182" s="125"/>
      <c r="FE182" s="125"/>
      <c r="FF182" s="125"/>
      <c r="FG182" s="125"/>
      <c r="FH182" s="125"/>
      <c r="FI182" s="125"/>
      <c r="FJ182" s="125"/>
      <c r="FK182" s="125"/>
      <c r="FL182" s="125"/>
      <c r="FM182" s="125"/>
      <c r="FN182" s="125"/>
      <c r="FO182" s="125"/>
      <c r="FP182" s="125"/>
      <c r="FQ182" s="125"/>
      <c r="FR182" s="125"/>
      <c r="FS182" s="125"/>
      <c r="FT182" s="125"/>
      <c r="FU182" s="125"/>
      <c r="FV182" s="125"/>
      <c r="FW182" s="125"/>
      <c r="FX182" s="125"/>
      <c r="FY182" s="125"/>
      <c r="FZ182" s="125"/>
      <c r="GA182" s="125"/>
      <c r="GB182" s="125"/>
      <c r="GC182" s="125"/>
      <c r="GD182" s="125"/>
      <c r="GE182" s="125"/>
      <c r="GF182" s="125"/>
      <c r="GG182" s="125"/>
      <c r="GH182" s="125"/>
      <c r="GI182" s="125"/>
      <c r="GJ182" s="125"/>
      <c r="GK182" s="125"/>
      <c r="GL182" s="125"/>
      <c r="GM182" s="125"/>
      <c r="GN182" s="125"/>
      <c r="GO182" s="125"/>
      <c r="GP182" s="125"/>
      <c r="GQ182" s="125"/>
      <c r="GR182" s="125"/>
      <c r="GS182" s="125"/>
      <c r="GT182" s="125"/>
      <c r="GU182" s="125"/>
      <c r="GV182" s="125"/>
      <c r="GW182" s="125"/>
      <c r="GX182" s="125"/>
      <c r="GY182" s="125"/>
      <c r="GZ182" s="125"/>
      <c r="HA182" s="125"/>
      <c r="HB182" s="125"/>
      <c r="HC182" s="125"/>
      <c r="HD182" s="125"/>
      <c r="HE182" s="125"/>
      <c r="HF182" s="125"/>
      <c r="HG182" s="125"/>
      <c r="HH182" s="125"/>
      <c r="HI182" s="125"/>
      <c r="HJ182" s="125"/>
      <c r="HK182" s="125"/>
      <c r="HL182" s="125"/>
      <c r="HM182" s="125"/>
      <c r="HN182" s="125"/>
      <c r="HO182" s="125"/>
      <c r="HP182" s="125"/>
      <c r="HQ182" s="125"/>
      <c r="HR182" s="125"/>
      <c r="HS182" s="125"/>
      <c r="HT182" s="125"/>
      <c r="HU182" s="125"/>
      <c r="HV182" s="125"/>
      <c r="HW182" s="125"/>
      <c r="HX182" s="125"/>
      <c r="HY182" s="125"/>
      <c r="HZ182" s="125"/>
      <c r="IA182" s="125"/>
      <c r="IB182" s="125"/>
      <c r="IC182" s="125"/>
      <c r="ID182" s="125"/>
      <c r="IE182" s="125"/>
      <c r="IF182" s="125"/>
      <c r="IG182" s="125"/>
      <c r="IH182" s="125"/>
      <c r="II182" s="125"/>
      <c r="IJ182" s="125"/>
      <c r="IK182" s="125"/>
      <c r="IL182" s="125"/>
      <c r="IM182" s="125"/>
      <c r="IN182" s="125"/>
      <c r="IO182" s="125"/>
      <c r="IP182" s="125"/>
      <c r="IQ182" s="125"/>
      <c r="IR182" s="125"/>
      <c r="IS182" s="125"/>
      <c r="IT182" s="125"/>
      <c r="IU182" s="125"/>
      <c r="IV182" s="125"/>
    </row>
    <row r="183" spans="1:256" s="245" customFormat="1" ht="14.1" customHeight="1" x14ac:dyDescent="0.2">
      <c r="A183" s="176" t="s">
        <v>922</v>
      </c>
      <c r="B183" s="176" t="s">
        <v>229</v>
      </c>
      <c r="C183" s="176" t="s">
        <v>1709</v>
      </c>
      <c r="D183" s="177" t="s">
        <v>1065</v>
      </c>
      <c r="E183" s="176"/>
      <c r="F183" s="179" t="s">
        <v>13</v>
      </c>
      <c r="G183" s="179"/>
      <c r="H183" s="179">
        <v>65.05</v>
      </c>
      <c r="I183" s="161">
        <f t="shared" si="12"/>
        <v>65.05</v>
      </c>
      <c r="J183" s="242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  <c r="CE183" s="71"/>
      <c r="CF183" s="71"/>
      <c r="CG183" s="71"/>
      <c r="CH183" s="71"/>
      <c r="CI183" s="71"/>
      <c r="CJ183" s="71"/>
      <c r="CK183" s="71"/>
      <c r="CL183" s="71"/>
      <c r="CM183" s="71"/>
      <c r="CN183" s="71"/>
      <c r="CO183" s="71"/>
      <c r="CP183" s="71"/>
      <c r="CQ183" s="71"/>
      <c r="CR183" s="71"/>
      <c r="CS183" s="71"/>
      <c r="CT183" s="71"/>
      <c r="CU183" s="71"/>
      <c r="CV183" s="71"/>
      <c r="CW183" s="71"/>
      <c r="CX183" s="71"/>
      <c r="CY183" s="71"/>
      <c r="CZ183" s="71"/>
      <c r="DA183" s="71"/>
      <c r="DB183" s="71"/>
      <c r="DC183" s="71"/>
      <c r="DD183" s="71"/>
      <c r="DE183" s="71"/>
      <c r="DF183" s="71"/>
      <c r="DG183" s="71"/>
      <c r="DH183" s="71"/>
      <c r="DI183" s="71"/>
      <c r="DJ183" s="71"/>
      <c r="DK183" s="71"/>
      <c r="DL183" s="71"/>
      <c r="DM183" s="71"/>
      <c r="DN183" s="71"/>
      <c r="DO183" s="71"/>
      <c r="DP183" s="71"/>
      <c r="DQ183" s="71"/>
      <c r="DR183" s="71"/>
      <c r="DS183" s="71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  <c r="IJ183" s="71"/>
      <c r="IK183" s="71"/>
      <c r="IL183" s="71"/>
      <c r="IM183" s="71"/>
      <c r="IN183" s="71"/>
      <c r="IO183" s="71"/>
      <c r="IP183" s="71"/>
      <c r="IQ183" s="71"/>
      <c r="IR183" s="71"/>
      <c r="IS183" s="71"/>
      <c r="IT183" s="71"/>
      <c r="IU183" s="71"/>
      <c r="IV183" s="71"/>
    </row>
    <row r="184" spans="1:256" s="228" customFormat="1" ht="14.1" customHeight="1" x14ac:dyDescent="0.2">
      <c r="A184" s="222" t="s">
        <v>922</v>
      </c>
      <c r="B184" s="222" t="s">
        <v>271</v>
      </c>
      <c r="C184" s="222" t="s">
        <v>1761</v>
      </c>
      <c r="D184" s="224" t="s">
        <v>923</v>
      </c>
      <c r="E184" s="227"/>
      <c r="F184" s="219" t="s">
        <v>13</v>
      </c>
      <c r="G184" s="219"/>
      <c r="H184" s="219">
        <v>74.239999999999995</v>
      </c>
      <c r="I184" s="225">
        <f>ROUND(H184*(100-$I$2)/100, 2)</f>
        <v>74.239999999999995</v>
      </c>
      <c r="J184" s="123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  <c r="AE184" s="226"/>
      <c r="AF184" s="226"/>
      <c r="AG184" s="226"/>
      <c r="AH184" s="226"/>
      <c r="AI184" s="226"/>
      <c r="AJ184" s="226"/>
      <c r="AK184" s="226"/>
      <c r="AL184" s="226"/>
      <c r="AM184" s="226"/>
      <c r="AN184" s="226"/>
      <c r="AO184" s="226"/>
      <c r="AP184" s="226"/>
      <c r="AQ184" s="226"/>
      <c r="AR184" s="226"/>
      <c r="AS184" s="226"/>
      <c r="AT184" s="226"/>
      <c r="AU184" s="226"/>
      <c r="AV184" s="226"/>
      <c r="AW184" s="226"/>
      <c r="AX184" s="226"/>
      <c r="AY184" s="226"/>
      <c r="AZ184" s="226"/>
      <c r="BA184" s="226"/>
      <c r="BB184" s="226"/>
      <c r="BC184" s="226"/>
      <c r="BD184" s="226"/>
      <c r="BE184" s="226"/>
      <c r="BF184" s="226"/>
      <c r="BG184" s="226"/>
      <c r="BH184" s="226"/>
      <c r="BI184" s="226"/>
      <c r="BJ184" s="226"/>
      <c r="BK184" s="226"/>
      <c r="BL184" s="226"/>
      <c r="BM184" s="226"/>
      <c r="BN184" s="226"/>
      <c r="BO184" s="226"/>
      <c r="BP184" s="226"/>
      <c r="BQ184" s="226"/>
      <c r="BR184" s="226"/>
      <c r="BS184" s="226"/>
      <c r="BT184" s="226"/>
      <c r="BU184" s="226"/>
      <c r="BV184" s="226"/>
      <c r="BW184" s="226"/>
      <c r="BX184" s="226"/>
      <c r="BY184" s="226"/>
      <c r="BZ184" s="226"/>
      <c r="CA184" s="226"/>
      <c r="CB184" s="226"/>
      <c r="CC184" s="226"/>
      <c r="CD184" s="226"/>
      <c r="CE184" s="226"/>
      <c r="CF184" s="226"/>
      <c r="CG184" s="226"/>
      <c r="CH184" s="226"/>
      <c r="CI184" s="226"/>
      <c r="CJ184" s="226"/>
      <c r="CK184" s="226"/>
      <c r="CL184" s="226"/>
      <c r="CM184" s="226"/>
      <c r="CN184" s="226"/>
      <c r="CO184" s="226"/>
      <c r="CP184" s="226"/>
      <c r="CQ184" s="226"/>
      <c r="CR184" s="226"/>
      <c r="CS184" s="226"/>
      <c r="CT184" s="226"/>
      <c r="CU184" s="226"/>
      <c r="CV184" s="226"/>
      <c r="CW184" s="226"/>
      <c r="CX184" s="226"/>
      <c r="CY184" s="226"/>
      <c r="CZ184" s="226"/>
      <c r="DA184" s="226"/>
      <c r="DB184" s="226"/>
      <c r="DC184" s="226"/>
      <c r="DD184" s="226"/>
      <c r="DE184" s="226"/>
      <c r="DF184" s="226"/>
      <c r="DG184" s="226"/>
      <c r="DH184" s="226"/>
      <c r="DI184" s="226"/>
      <c r="DJ184" s="226"/>
      <c r="DK184" s="226"/>
      <c r="DL184" s="226"/>
      <c r="DM184" s="226"/>
      <c r="DN184" s="226"/>
      <c r="DO184" s="226"/>
      <c r="DP184" s="226"/>
      <c r="DQ184" s="226"/>
      <c r="DR184" s="226"/>
      <c r="DS184" s="226"/>
      <c r="DT184" s="226"/>
      <c r="DU184" s="226"/>
      <c r="DV184" s="226"/>
      <c r="DW184" s="226"/>
      <c r="DX184" s="226"/>
      <c r="DY184" s="226"/>
      <c r="DZ184" s="226"/>
      <c r="EA184" s="226"/>
      <c r="EB184" s="226"/>
      <c r="EC184" s="226"/>
      <c r="ED184" s="226"/>
      <c r="EE184" s="226"/>
      <c r="EF184" s="226"/>
      <c r="EG184" s="226"/>
      <c r="EH184" s="226"/>
      <c r="EI184" s="226"/>
      <c r="EJ184" s="226"/>
      <c r="EK184" s="226"/>
      <c r="EL184" s="226"/>
      <c r="EM184" s="226"/>
      <c r="EN184" s="226"/>
      <c r="EO184" s="226"/>
      <c r="EP184" s="226"/>
      <c r="EQ184" s="226"/>
      <c r="ER184" s="226"/>
      <c r="ES184" s="226"/>
      <c r="ET184" s="226"/>
      <c r="EU184" s="226"/>
      <c r="EV184" s="226"/>
      <c r="EW184" s="226"/>
      <c r="EX184" s="226"/>
      <c r="EY184" s="226"/>
      <c r="EZ184" s="226"/>
      <c r="FA184" s="226"/>
      <c r="FB184" s="226"/>
      <c r="FC184" s="226"/>
      <c r="FD184" s="226"/>
      <c r="FE184" s="226"/>
      <c r="FF184" s="226"/>
      <c r="FG184" s="226"/>
      <c r="FH184" s="226"/>
      <c r="FI184" s="226"/>
      <c r="FJ184" s="226"/>
      <c r="FK184" s="226"/>
      <c r="FL184" s="226"/>
      <c r="FM184" s="226"/>
      <c r="FN184" s="226"/>
      <c r="FO184" s="226"/>
      <c r="FP184" s="226"/>
      <c r="FQ184" s="226"/>
      <c r="FR184" s="226"/>
      <c r="FS184" s="226"/>
      <c r="FT184" s="226"/>
      <c r="FU184" s="226"/>
      <c r="FV184" s="226"/>
      <c r="FW184" s="226"/>
      <c r="FX184" s="226"/>
      <c r="FY184" s="226"/>
      <c r="FZ184" s="226"/>
      <c r="GA184" s="226"/>
      <c r="GB184" s="226"/>
      <c r="GC184" s="226"/>
      <c r="GD184" s="226"/>
      <c r="GE184" s="226"/>
      <c r="GF184" s="226"/>
      <c r="GG184" s="226"/>
      <c r="GH184" s="226"/>
      <c r="GI184" s="226"/>
      <c r="GJ184" s="226"/>
      <c r="GK184" s="226"/>
      <c r="GL184" s="226"/>
      <c r="GM184" s="226"/>
      <c r="GN184" s="226"/>
      <c r="GO184" s="226"/>
      <c r="GP184" s="226"/>
      <c r="GQ184" s="226"/>
      <c r="GR184" s="226"/>
      <c r="GS184" s="226"/>
      <c r="GT184" s="226"/>
      <c r="GU184" s="226"/>
      <c r="GV184" s="226"/>
      <c r="GW184" s="226"/>
      <c r="GX184" s="226"/>
      <c r="GY184" s="226"/>
      <c r="GZ184" s="226"/>
      <c r="HA184" s="226"/>
      <c r="HB184" s="226"/>
      <c r="HC184" s="226"/>
      <c r="HD184" s="226"/>
      <c r="HE184" s="226"/>
      <c r="HF184" s="226"/>
      <c r="HG184" s="226"/>
      <c r="HH184" s="226"/>
      <c r="HI184" s="226"/>
      <c r="HJ184" s="226"/>
      <c r="HK184" s="226"/>
      <c r="HL184" s="226"/>
      <c r="HM184" s="226"/>
      <c r="HN184" s="226"/>
      <c r="HO184" s="226"/>
      <c r="HP184" s="226"/>
      <c r="HQ184" s="226"/>
      <c r="HR184" s="226"/>
      <c r="HS184" s="226"/>
      <c r="HT184" s="226"/>
      <c r="HU184" s="226"/>
      <c r="HV184" s="226"/>
      <c r="HW184" s="226"/>
      <c r="HX184" s="226"/>
      <c r="HY184" s="226"/>
      <c r="HZ184" s="226"/>
      <c r="IA184" s="226"/>
      <c r="IB184" s="226"/>
      <c r="IC184" s="226"/>
      <c r="ID184" s="226"/>
      <c r="IE184" s="226"/>
      <c r="IF184" s="226"/>
      <c r="IG184" s="226"/>
      <c r="IH184" s="226"/>
      <c r="II184" s="226"/>
      <c r="IJ184" s="226"/>
      <c r="IK184" s="226"/>
      <c r="IL184" s="226"/>
      <c r="IM184" s="226"/>
      <c r="IN184" s="226"/>
      <c r="IO184" s="226"/>
      <c r="IP184" s="226"/>
      <c r="IQ184" s="226"/>
      <c r="IR184" s="226"/>
      <c r="IS184" s="226"/>
      <c r="IT184" s="226"/>
      <c r="IU184" s="226"/>
      <c r="IV184" s="226"/>
    </row>
    <row r="185" spans="1:256" s="228" customFormat="1" ht="14.1" customHeight="1" x14ac:dyDescent="0.2">
      <c r="A185" s="239" t="s">
        <v>984</v>
      </c>
      <c r="B185" s="222" t="s">
        <v>271</v>
      </c>
      <c r="C185" s="222" t="s">
        <v>1762</v>
      </c>
      <c r="D185" s="224" t="s">
        <v>985</v>
      </c>
      <c r="E185" s="240"/>
      <c r="F185" s="219" t="s">
        <v>13</v>
      </c>
      <c r="G185" s="219"/>
      <c r="H185" s="219">
        <v>71.599999999999994</v>
      </c>
      <c r="I185" s="225">
        <f>ROUND(H185*(100-$I$2)/100, 2)</f>
        <v>71.599999999999994</v>
      </c>
      <c r="J185" s="124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5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  <c r="CS185" s="125"/>
      <c r="CT185" s="125"/>
      <c r="CU185" s="125"/>
      <c r="CV185" s="125"/>
      <c r="CW185" s="125"/>
      <c r="CX185" s="125"/>
      <c r="CY185" s="125"/>
      <c r="CZ185" s="125"/>
      <c r="DA185" s="125"/>
      <c r="DB185" s="125"/>
      <c r="DC185" s="125"/>
      <c r="DD185" s="125"/>
      <c r="DE185" s="125"/>
      <c r="DF185" s="125"/>
      <c r="DG185" s="125"/>
      <c r="DH185" s="125"/>
      <c r="DI185" s="125"/>
      <c r="DJ185" s="125"/>
      <c r="DK185" s="125"/>
      <c r="DL185" s="125"/>
      <c r="DM185" s="125"/>
      <c r="DN185" s="125"/>
      <c r="DO185" s="125"/>
      <c r="DP185" s="125"/>
      <c r="DQ185" s="125"/>
      <c r="DR185" s="125"/>
      <c r="DS185" s="125"/>
      <c r="DT185" s="125"/>
      <c r="DU185" s="125"/>
      <c r="DV185" s="125"/>
      <c r="DW185" s="125"/>
      <c r="DX185" s="125"/>
      <c r="DY185" s="125"/>
      <c r="DZ185" s="125"/>
      <c r="EA185" s="125"/>
      <c r="EB185" s="125"/>
      <c r="EC185" s="125"/>
      <c r="ED185" s="125"/>
      <c r="EE185" s="125"/>
      <c r="EF185" s="125"/>
      <c r="EG185" s="125"/>
      <c r="EH185" s="125"/>
      <c r="EI185" s="125"/>
      <c r="EJ185" s="125"/>
      <c r="EK185" s="125"/>
      <c r="EL185" s="125"/>
      <c r="EM185" s="125"/>
      <c r="EN185" s="125"/>
      <c r="EO185" s="125"/>
      <c r="EP185" s="125"/>
      <c r="EQ185" s="125"/>
      <c r="ER185" s="125"/>
      <c r="ES185" s="125"/>
      <c r="ET185" s="125"/>
      <c r="EU185" s="125"/>
      <c r="EV185" s="125"/>
      <c r="EW185" s="125"/>
      <c r="EX185" s="125"/>
      <c r="EY185" s="125"/>
      <c r="EZ185" s="125"/>
      <c r="FA185" s="125"/>
      <c r="FB185" s="125"/>
      <c r="FC185" s="125"/>
      <c r="FD185" s="125"/>
      <c r="FE185" s="125"/>
      <c r="FF185" s="125"/>
      <c r="FG185" s="125"/>
      <c r="FH185" s="125"/>
      <c r="FI185" s="125"/>
      <c r="FJ185" s="125"/>
      <c r="FK185" s="125"/>
      <c r="FL185" s="125"/>
      <c r="FM185" s="125"/>
      <c r="FN185" s="125"/>
      <c r="FO185" s="125"/>
      <c r="FP185" s="125"/>
      <c r="FQ185" s="125"/>
      <c r="FR185" s="125"/>
      <c r="FS185" s="125"/>
      <c r="FT185" s="125"/>
      <c r="FU185" s="125"/>
      <c r="FV185" s="125"/>
      <c r="FW185" s="125"/>
      <c r="FX185" s="125"/>
      <c r="FY185" s="125"/>
      <c r="FZ185" s="125"/>
      <c r="GA185" s="125"/>
      <c r="GB185" s="125"/>
      <c r="GC185" s="125"/>
      <c r="GD185" s="125"/>
      <c r="GE185" s="125"/>
      <c r="GF185" s="125"/>
      <c r="GG185" s="125"/>
      <c r="GH185" s="125"/>
      <c r="GI185" s="125"/>
      <c r="GJ185" s="125"/>
      <c r="GK185" s="125"/>
      <c r="GL185" s="125"/>
      <c r="GM185" s="125"/>
      <c r="GN185" s="125"/>
      <c r="GO185" s="125"/>
      <c r="GP185" s="125"/>
      <c r="GQ185" s="125"/>
      <c r="GR185" s="125"/>
      <c r="GS185" s="125"/>
      <c r="GT185" s="125"/>
      <c r="GU185" s="125"/>
      <c r="GV185" s="125"/>
      <c r="GW185" s="125"/>
      <c r="GX185" s="125"/>
      <c r="GY185" s="125"/>
      <c r="GZ185" s="125"/>
      <c r="HA185" s="125"/>
      <c r="HB185" s="125"/>
      <c r="HC185" s="125"/>
      <c r="HD185" s="125"/>
      <c r="HE185" s="125"/>
      <c r="HF185" s="125"/>
      <c r="HG185" s="125"/>
      <c r="HH185" s="125"/>
      <c r="HI185" s="125"/>
      <c r="HJ185" s="125"/>
      <c r="HK185" s="125"/>
      <c r="HL185" s="125"/>
      <c r="HM185" s="125"/>
      <c r="HN185" s="125"/>
      <c r="HO185" s="125"/>
      <c r="HP185" s="125"/>
      <c r="HQ185" s="125"/>
      <c r="HR185" s="125"/>
      <c r="HS185" s="125"/>
      <c r="HT185" s="125"/>
      <c r="HU185" s="125"/>
      <c r="HV185" s="125"/>
      <c r="HW185" s="125"/>
      <c r="HX185" s="125"/>
      <c r="HY185" s="125"/>
      <c r="HZ185" s="125"/>
      <c r="IA185" s="125"/>
      <c r="IB185" s="125"/>
      <c r="IC185" s="125"/>
      <c r="ID185" s="125"/>
      <c r="IE185" s="125"/>
      <c r="IF185" s="125"/>
      <c r="IG185" s="125"/>
      <c r="IH185" s="125"/>
      <c r="II185" s="125"/>
      <c r="IJ185" s="125"/>
      <c r="IK185" s="125"/>
      <c r="IL185" s="125"/>
      <c r="IM185" s="125"/>
      <c r="IN185" s="125"/>
      <c r="IO185" s="125"/>
      <c r="IP185" s="125"/>
      <c r="IQ185" s="125"/>
      <c r="IR185" s="125"/>
      <c r="IS185" s="125"/>
      <c r="IT185" s="125"/>
      <c r="IU185" s="125"/>
      <c r="IV185" s="125"/>
    </row>
    <row r="186" spans="1:256" ht="15.95" customHeight="1" x14ac:dyDescent="0.25">
      <c r="A186" s="239" t="s">
        <v>987</v>
      </c>
      <c r="B186" s="222" t="s">
        <v>271</v>
      </c>
      <c r="C186" s="222" t="s">
        <v>1762</v>
      </c>
      <c r="D186" s="224" t="s">
        <v>986</v>
      </c>
      <c r="E186" s="9"/>
      <c r="F186" s="219" t="s">
        <v>13</v>
      </c>
      <c r="G186" s="219"/>
      <c r="H186" s="219">
        <v>88.05</v>
      </c>
      <c r="I186" s="225">
        <f>ROUND(H186*(100-$I$2)/100, 2)</f>
        <v>88.05</v>
      </c>
      <c r="J186" s="86"/>
      <c r="K186" s="60"/>
      <c r="L186" s="27"/>
    </row>
    <row r="187" spans="1:256" ht="14.1" customHeight="1" x14ac:dyDescent="0.2">
      <c r="A187" s="168" t="s">
        <v>773</v>
      </c>
      <c r="B187" s="169"/>
      <c r="C187" s="169"/>
      <c r="D187" s="169"/>
      <c r="E187" s="169"/>
      <c r="F187" s="170"/>
      <c r="G187" s="169"/>
      <c r="H187" s="169"/>
      <c r="I187" s="193"/>
      <c r="J187" s="117"/>
    </row>
    <row r="188" spans="1:256" s="99" customFormat="1" ht="14.1" customHeight="1" x14ac:dyDescent="0.2">
      <c r="A188" s="183" t="s">
        <v>742</v>
      </c>
      <c r="B188" s="151" t="s">
        <v>229</v>
      </c>
      <c r="C188" s="183" t="s">
        <v>738</v>
      </c>
      <c r="D188" s="159" t="s">
        <v>739</v>
      </c>
      <c r="E188" s="151" t="s">
        <v>752</v>
      </c>
      <c r="F188" s="179" t="s">
        <v>13</v>
      </c>
      <c r="G188" s="160"/>
      <c r="H188" s="179">
        <v>133.51</v>
      </c>
      <c r="I188" s="161">
        <f>ROUND(H188*(100-$I$2)/100, 2)</f>
        <v>133.51</v>
      </c>
      <c r="J188" s="143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99" customFormat="1" ht="14.1" customHeight="1" x14ac:dyDescent="0.2">
      <c r="A189" s="183" t="s">
        <v>743</v>
      </c>
      <c r="B189" s="151" t="s">
        <v>271</v>
      </c>
      <c r="C189" s="183" t="s">
        <v>740</v>
      </c>
      <c r="D189" s="159" t="s">
        <v>749</v>
      </c>
      <c r="E189" s="151" t="s">
        <v>753</v>
      </c>
      <c r="F189" s="179" t="s">
        <v>13</v>
      </c>
      <c r="G189" s="160"/>
      <c r="H189" s="179">
        <v>116.8</v>
      </c>
      <c r="I189" s="161">
        <f>ROUND(H189*(100-$I$2)/100, 2)</f>
        <v>116.8</v>
      </c>
      <c r="J189" s="143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99" customFormat="1" ht="14.1" customHeight="1" x14ac:dyDescent="0.2">
      <c r="A190" s="183" t="s">
        <v>744</v>
      </c>
      <c r="B190" s="151" t="s">
        <v>271</v>
      </c>
      <c r="C190" s="183" t="s">
        <v>741</v>
      </c>
      <c r="D190" s="159" t="s">
        <v>750</v>
      </c>
      <c r="E190" s="151" t="s">
        <v>754</v>
      </c>
      <c r="F190" s="179" t="s">
        <v>13</v>
      </c>
      <c r="G190" s="160"/>
      <c r="H190" s="179">
        <v>129.38999999999999</v>
      </c>
      <c r="I190" s="161">
        <f>ROUND(H190*(100-$I$2)/100, 2)</f>
        <v>129.38999999999999</v>
      </c>
      <c r="J190" s="143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99" customFormat="1" ht="14.1" customHeight="1" x14ac:dyDescent="0.2">
      <c r="A191" s="183" t="s">
        <v>847</v>
      </c>
      <c r="B191" s="151" t="s">
        <v>278</v>
      </c>
      <c r="C191" s="183" t="s">
        <v>846</v>
      </c>
      <c r="D191" s="214" t="s">
        <v>848</v>
      </c>
      <c r="E191" s="151" t="s">
        <v>754</v>
      </c>
      <c r="F191" s="179" t="s">
        <v>13</v>
      </c>
      <c r="G191" s="160"/>
      <c r="H191" s="180">
        <v>65.34</v>
      </c>
      <c r="I191" s="161">
        <f>ROUND(H191*(100-$I$2)/100, 2)</f>
        <v>65.34</v>
      </c>
      <c r="J191" s="150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5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  <c r="CS191" s="125"/>
      <c r="CT191" s="125"/>
      <c r="CU191" s="125"/>
      <c r="CV191" s="125"/>
      <c r="CW191" s="125"/>
      <c r="CX191" s="125"/>
      <c r="CY191" s="125"/>
      <c r="CZ191" s="125"/>
      <c r="DA191" s="125"/>
      <c r="DB191" s="125"/>
      <c r="DC191" s="125"/>
      <c r="DD191" s="125"/>
      <c r="DE191" s="125"/>
      <c r="DF191" s="125"/>
      <c r="DG191" s="125"/>
      <c r="DH191" s="125"/>
      <c r="DI191" s="125"/>
      <c r="DJ191" s="125"/>
      <c r="DK191" s="125"/>
      <c r="DL191" s="125"/>
      <c r="DM191" s="125"/>
      <c r="DN191" s="125"/>
      <c r="DO191" s="125"/>
      <c r="DP191" s="125"/>
      <c r="DQ191" s="125"/>
      <c r="DR191" s="125"/>
      <c r="DS191" s="125"/>
      <c r="DT191" s="125"/>
      <c r="DU191" s="125"/>
      <c r="DV191" s="125"/>
      <c r="DW191" s="125"/>
      <c r="DX191" s="125"/>
      <c r="DY191" s="125"/>
      <c r="DZ191" s="125"/>
      <c r="EA191" s="125"/>
      <c r="EB191" s="125"/>
      <c r="EC191" s="125"/>
      <c r="ED191" s="125"/>
      <c r="EE191" s="125"/>
      <c r="EF191" s="125"/>
      <c r="EG191" s="125"/>
      <c r="EH191" s="125"/>
      <c r="EI191" s="125"/>
      <c r="EJ191" s="125"/>
      <c r="EK191" s="125"/>
      <c r="EL191" s="125"/>
      <c r="EM191" s="125"/>
      <c r="EN191" s="125"/>
      <c r="EO191" s="125"/>
      <c r="EP191" s="125"/>
      <c r="EQ191" s="125"/>
      <c r="ER191" s="125"/>
      <c r="ES191" s="125"/>
      <c r="ET191" s="125"/>
      <c r="EU191" s="125"/>
      <c r="EV191" s="125"/>
      <c r="EW191" s="125"/>
      <c r="EX191" s="125"/>
      <c r="EY191" s="125"/>
      <c r="EZ191" s="125"/>
      <c r="FA191" s="125"/>
      <c r="FB191" s="125"/>
      <c r="FC191" s="125"/>
      <c r="FD191" s="125"/>
      <c r="FE191" s="125"/>
      <c r="FF191" s="125"/>
      <c r="FG191" s="125"/>
      <c r="FH191" s="125"/>
      <c r="FI191" s="125"/>
      <c r="FJ191" s="125"/>
      <c r="FK191" s="125"/>
      <c r="FL191" s="125"/>
      <c r="FM191" s="125"/>
      <c r="FN191" s="125"/>
      <c r="FO191" s="125"/>
      <c r="FP191" s="125"/>
      <c r="FQ191" s="125"/>
      <c r="FR191" s="125"/>
      <c r="FS191" s="125"/>
      <c r="FT191" s="125"/>
      <c r="FU191" s="125"/>
      <c r="FV191" s="125"/>
      <c r="FW191" s="125"/>
      <c r="FX191" s="125"/>
      <c r="FY191" s="125"/>
      <c r="FZ191" s="125"/>
      <c r="GA191" s="125"/>
      <c r="GB191" s="125"/>
      <c r="GC191" s="125"/>
      <c r="GD191" s="125"/>
      <c r="GE191" s="125"/>
      <c r="GF191" s="125"/>
      <c r="GG191" s="125"/>
      <c r="GH191" s="125"/>
      <c r="GI191" s="125"/>
      <c r="GJ191" s="125"/>
      <c r="GK191" s="125"/>
      <c r="GL191" s="125"/>
      <c r="GM191" s="125"/>
      <c r="GN191" s="125"/>
      <c r="GO191" s="125"/>
      <c r="GP191" s="125"/>
      <c r="GQ191" s="125"/>
      <c r="GR191" s="125"/>
      <c r="GS191" s="125"/>
      <c r="GT191" s="125"/>
      <c r="GU191" s="125"/>
      <c r="GV191" s="125"/>
      <c r="GW191" s="125"/>
      <c r="GX191" s="125"/>
      <c r="GY191" s="125"/>
      <c r="GZ191" s="125"/>
      <c r="HA191" s="125"/>
      <c r="HB191" s="125"/>
      <c r="HC191" s="125"/>
      <c r="HD191" s="125"/>
      <c r="HE191" s="125"/>
      <c r="HF191" s="125"/>
      <c r="HG191" s="125"/>
      <c r="HH191" s="125"/>
      <c r="HI191" s="125"/>
      <c r="HJ191" s="125"/>
      <c r="HK191" s="125"/>
      <c r="HL191" s="125"/>
      <c r="HM191" s="125"/>
      <c r="HN191" s="125"/>
      <c r="HO191" s="125"/>
      <c r="HP191" s="125"/>
      <c r="HQ191" s="125"/>
      <c r="HR191" s="125"/>
      <c r="HS191" s="125"/>
      <c r="HT191" s="125"/>
      <c r="HU191" s="125"/>
      <c r="HV191" s="125"/>
      <c r="HW191" s="125"/>
      <c r="HX191" s="125"/>
      <c r="HY191" s="125"/>
      <c r="HZ191" s="125"/>
      <c r="IA191" s="125"/>
      <c r="IB191" s="125"/>
      <c r="IC191" s="125"/>
      <c r="ID191" s="125"/>
      <c r="IE191" s="125"/>
      <c r="IF191" s="125"/>
      <c r="IG191" s="125"/>
      <c r="IH191" s="125"/>
      <c r="II191" s="125"/>
      <c r="IJ191" s="125"/>
      <c r="IK191" s="125"/>
      <c r="IL191" s="125"/>
      <c r="IM191" s="125"/>
      <c r="IN191" s="125"/>
      <c r="IO191" s="125"/>
      <c r="IP191" s="125"/>
      <c r="IQ191" s="125"/>
      <c r="IR191" s="125"/>
      <c r="IS191" s="125"/>
      <c r="IT191" s="125"/>
      <c r="IU191" s="125"/>
      <c r="IV191" s="125"/>
    </row>
    <row r="192" spans="1:256" s="99" customFormat="1" ht="14.1" customHeight="1" x14ac:dyDescent="0.2">
      <c r="A192" s="183" t="s">
        <v>1207</v>
      </c>
      <c r="B192" s="151" t="s">
        <v>273</v>
      </c>
      <c r="C192" s="183" t="s">
        <v>1209</v>
      </c>
      <c r="D192" s="375">
        <v>68010</v>
      </c>
      <c r="E192" s="183" t="s">
        <v>1210</v>
      </c>
      <c r="F192" s="179" t="s">
        <v>13</v>
      </c>
      <c r="G192" s="5"/>
      <c r="H192" s="180">
        <v>258</v>
      </c>
      <c r="I192" s="161">
        <f t="shared" ref="I192:I194" si="14">ROUND(H192*(100-$I$2)/100, 2)</f>
        <v>258</v>
      </c>
      <c r="J192" s="143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99" customFormat="1" ht="14.1" customHeight="1" x14ac:dyDescent="0.2">
      <c r="A193" s="183" t="s">
        <v>1208</v>
      </c>
      <c r="B193" s="151" t="s">
        <v>273</v>
      </c>
      <c r="C193" s="183" t="s">
        <v>1209</v>
      </c>
      <c r="D193" s="375">
        <v>68020</v>
      </c>
      <c r="E193" s="183" t="s">
        <v>1211</v>
      </c>
      <c r="F193" s="179" t="s">
        <v>13</v>
      </c>
      <c r="G193" s="5"/>
      <c r="H193" s="180">
        <v>399</v>
      </c>
      <c r="I193" s="161">
        <f t="shared" si="14"/>
        <v>399</v>
      </c>
      <c r="J193" s="143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99" customFormat="1" ht="14.1" customHeight="1" x14ac:dyDescent="0.2">
      <c r="A194" s="183" t="s">
        <v>1242</v>
      </c>
      <c r="B194" s="151" t="s">
        <v>273</v>
      </c>
      <c r="C194" s="183" t="s">
        <v>1245</v>
      </c>
      <c r="D194" s="375">
        <v>68030</v>
      </c>
      <c r="E194" s="399"/>
      <c r="F194" s="179" t="s">
        <v>13</v>
      </c>
      <c r="G194" s="400"/>
      <c r="H194" s="180">
        <v>582</v>
      </c>
      <c r="I194" s="161">
        <f t="shared" si="14"/>
        <v>582</v>
      </c>
      <c r="J194" s="401"/>
      <c r="K194" s="402"/>
      <c r="L194" s="402"/>
      <c r="M194" s="402"/>
      <c r="N194" s="402"/>
      <c r="O194" s="402"/>
      <c r="P194" s="402"/>
      <c r="Q194" s="402"/>
      <c r="R194" s="402"/>
      <c r="S194" s="402"/>
      <c r="T194" s="402"/>
      <c r="U194" s="402"/>
      <c r="V194" s="402"/>
      <c r="W194" s="402"/>
      <c r="X194" s="402"/>
      <c r="Y194" s="402"/>
      <c r="Z194" s="402"/>
      <c r="AA194" s="402"/>
      <c r="AB194" s="402"/>
      <c r="AC194" s="402"/>
      <c r="AD194" s="402"/>
      <c r="AE194" s="402"/>
      <c r="AF194" s="402"/>
      <c r="AG194" s="402"/>
      <c r="AH194" s="402"/>
      <c r="AI194" s="402"/>
      <c r="AJ194" s="402"/>
      <c r="AK194" s="402"/>
      <c r="AL194" s="402"/>
      <c r="AM194" s="402"/>
      <c r="AN194" s="402"/>
      <c r="AO194" s="402"/>
      <c r="AP194" s="402"/>
      <c r="AQ194" s="402"/>
      <c r="AR194" s="402"/>
      <c r="AS194" s="402"/>
      <c r="AT194" s="402"/>
      <c r="AU194" s="402"/>
      <c r="AV194" s="402"/>
      <c r="AW194" s="402"/>
      <c r="AX194" s="402"/>
      <c r="AY194" s="402"/>
      <c r="AZ194" s="402"/>
      <c r="BA194" s="402"/>
      <c r="BB194" s="402"/>
      <c r="BC194" s="402"/>
      <c r="BD194" s="402"/>
      <c r="BE194" s="402"/>
      <c r="BF194" s="402"/>
      <c r="BG194" s="402"/>
      <c r="BH194" s="402"/>
      <c r="BI194" s="402"/>
      <c r="BJ194" s="402"/>
      <c r="BK194" s="402"/>
      <c r="BL194" s="402"/>
      <c r="BM194" s="402"/>
      <c r="BN194" s="402"/>
      <c r="BO194" s="402"/>
      <c r="BP194" s="402"/>
      <c r="BQ194" s="402"/>
      <c r="BR194" s="402"/>
      <c r="BS194" s="402"/>
      <c r="BT194" s="402"/>
      <c r="BU194" s="402"/>
      <c r="BV194" s="402"/>
      <c r="BW194" s="402"/>
      <c r="BX194" s="402"/>
      <c r="BY194" s="402"/>
      <c r="BZ194" s="402"/>
      <c r="CA194" s="402"/>
      <c r="CB194" s="402"/>
      <c r="CC194" s="402"/>
      <c r="CD194" s="402"/>
      <c r="CE194" s="402"/>
      <c r="CF194" s="402"/>
      <c r="CG194" s="402"/>
      <c r="CH194" s="402"/>
      <c r="CI194" s="402"/>
      <c r="CJ194" s="402"/>
      <c r="CK194" s="402"/>
      <c r="CL194" s="402"/>
      <c r="CM194" s="402"/>
      <c r="CN194" s="402"/>
      <c r="CO194" s="402"/>
      <c r="CP194" s="402"/>
      <c r="CQ194" s="402"/>
      <c r="CR194" s="402"/>
      <c r="CS194" s="402"/>
      <c r="CT194" s="402"/>
      <c r="CU194" s="402"/>
      <c r="CV194" s="402"/>
      <c r="CW194" s="402"/>
      <c r="CX194" s="402"/>
      <c r="CY194" s="402"/>
      <c r="CZ194" s="402"/>
      <c r="DA194" s="402"/>
      <c r="DB194" s="402"/>
      <c r="DC194" s="402"/>
      <c r="DD194" s="402"/>
      <c r="DE194" s="402"/>
      <c r="DF194" s="402"/>
      <c r="DG194" s="402"/>
      <c r="DH194" s="402"/>
      <c r="DI194" s="402"/>
      <c r="DJ194" s="402"/>
      <c r="DK194" s="402"/>
      <c r="DL194" s="402"/>
      <c r="DM194" s="402"/>
      <c r="DN194" s="402"/>
      <c r="DO194" s="402"/>
      <c r="DP194" s="402"/>
      <c r="DQ194" s="402"/>
      <c r="DR194" s="402"/>
      <c r="DS194" s="402"/>
      <c r="DT194" s="402"/>
      <c r="DU194" s="402"/>
      <c r="DV194" s="402"/>
      <c r="DW194" s="402"/>
      <c r="DX194" s="402"/>
      <c r="DY194" s="402"/>
      <c r="DZ194" s="402"/>
      <c r="EA194" s="402"/>
      <c r="EB194" s="402"/>
      <c r="EC194" s="402"/>
      <c r="ED194" s="402"/>
      <c r="EE194" s="402"/>
      <c r="EF194" s="402"/>
      <c r="EG194" s="402"/>
      <c r="EH194" s="402"/>
      <c r="EI194" s="402"/>
      <c r="EJ194" s="402"/>
      <c r="EK194" s="402"/>
      <c r="EL194" s="402"/>
      <c r="EM194" s="402"/>
      <c r="EN194" s="402"/>
      <c r="EO194" s="402"/>
      <c r="EP194" s="402"/>
      <c r="EQ194" s="402"/>
      <c r="ER194" s="402"/>
      <c r="ES194" s="402"/>
      <c r="ET194" s="402"/>
      <c r="EU194" s="402"/>
      <c r="EV194" s="402"/>
      <c r="EW194" s="402"/>
      <c r="EX194" s="402"/>
      <c r="EY194" s="402"/>
      <c r="EZ194" s="402"/>
      <c r="FA194" s="402"/>
      <c r="FB194" s="402"/>
      <c r="FC194" s="402"/>
      <c r="FD194" s="402"/>
      <c r="FE194" s="402"/>
      <c r="FF194" s="402"/>
      <c r="FG194" s="402"/>
      <c r="FH194" s="402"/>
      <c r="FI194" s="402"/>
      <c r="FJ194" s="402"/>
      <c r="FK194" s="402"/>
      <c r="FL194" s="402"/>
      <c r="FM194" s="402"/>
      <c r="FN194" s="402"/>
      <c r="FO194" s="402"/>
      <c r="FP194" s="402"/>
      <c r="FQ194" s="402"/>
      <c r="FR194" s="402"/>
      <c r="FS194" s="402"/>
      <c r="FT194" s="402"/>
      <c r="FU194" s="402"/>
      <c r="FV194" s="402"/>
      <c r="FW194" s="402"/>
      <c r="FX194" s="402"/>
      <c r="FY194" s="402"/>
      <c r="FZ194" s="402"/>
      <c r="GA194" s="402"/>
      <c r="GB194" s="402"/>
      <c r="GC194" s="402"/>
      <c r="GD194" s="402"/>
      <c r="GE194" s="402"/>
      <c r="GF194" s="402"/>
      <c r="GG194" s="402"/>
      <c r="GH194" s="402"/>
      <c r="GI194" s="402"/>
      <c r="GJ194" s="402"/>
      <c r="GK194" s="402"/>
      <c r="GL194" s="402"/>
      <c r="GM194" s="402"/>
      <c r="GN194" s="402"/>
      <c r="GO194" s="402"/>
      <c r="GP194" s="402"/>
      <c r="GQ194" s="402"/>
      <c r="GR194" s="402"/>
      <c r="GS194" s="402"/>
      <c r="GT194" s="402"/>
      <c r="GU194" s="402"/>
      <c r="GV194" s="402"/>
      <c r="GW194" s="402"/>
      <c r="GX194" s="402"/>
      <c r="GY194" s="402"/>
      <c r="GZ194" s="402"/>
      <c r="HA194" s="402"/>
      <c r="HB194" s="402"/>
      <c r="HC194" s="402"/>
      <c r="HD194" s="402"/>
      <c r="HE194" s="402"/>
      <c r="HF194" s="402"/>
      <c r="HG194" s="402"/>
      <c r="HH194" s="402"/>
      <c r="HI194" s="402"/>
      <c r="HJ194" s="402"/>
      <c r="HK194" s="402"/>
      <c r="HL194" s="402"/>
      <c r="HM194" s="402"/>
      <c r="HN194" s="402"/>
      <c r="HO194" s="402"/>
      <c r="HP194" s="402"/>
      <c r="HQ194" s="402"/>
      <c r="HR194" s="402"/>
      <c r="HS194" s="402"/>
      <c r="HT194" s="402"/>
      <c r="HU194" s="402"/>
      <c r="HV194" s="402"/>
      <c r="HW194" s="402"/>
      <c r="HX194" s="402"/>
      <c r="HY194" s="402"/>
      <c r="HZ194" s="402"/>
      <c r="IA194" s="402"/>
      <c r="IB194" s="402"/>
      <c r="IC194" s="402"/>
      <c r="ID194" s="402"/>
      <c r="IE194" s="402"/>
      <c r="IF194" s="402"/>
      <c r="IG194" s="402"/>
      <c r="IH194" s="402"/>
      <c r="II194" s="402"/>
      <c r="IJ194" s="402"/>
      <c r="IK194" s="402"/>
      <c r="IL194" s="402"/>
      <c r="IM194" s="402"/>
      <c r="IN194" s="402"/>
      <c r="IO194" s="402"/>
      <c r="IP194" s="402"/>
      <c r="IQ194" s="402"/>
      <c r="IR194" s="402"/>
      <c r="IS194" s="402"/>
      <c r="IT194" s="402"/>
      <c r="IU194" s="402"/>
      <c r="IV194" s="402"/>
    </row>
    <row r="195" spans="1:256" s="99" customFormat="1" ht="14.1" customHeight="1" x14ac:dyDescent="0.2">
      <c r="A195" s="183" t="s">
        <v>745</v>
      </c>
      <c r="B195" s="151" t="s">
        <v>229</v>
      </c>
      <c r="C195" s="183" t="s">
        <v>756</v>
      </c>
      <c r="D195" s="159" t="s">
        <v>751</v>
      </c>
      <c r="E195" s="151" t="s">
        <v>755</v>
      </c>
      <c r="F195" s="179" t="s">
        <v>13</v>
      </c>
      <c r="G195" s="160"/>
      <c r="H195" s="179">
        <v>324.45999999999998</v>
      </c>
      <c r="I195" s="161">
        <f>ROUND(H195*(100-$I$2)/100, 2)</f>
        <v>324.45999999999998</v>
      </c>
      <c r="J195" s="143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ht="14.1" customHeight="1" x14ac:dyDescent="0.2">
      <c r="A196" s="168" t="s">
        <v>128</v>
      </c>
      <c r="B196" s="169"/>
      <c r="C196" s="169"/>
      <c r="D196" s="169"/>
      <c r="E196" s="169"/>
      <c r="F196" s="170"/>
      <c r="G196" s="169"/>
      <c r="H196" s="169"/>
      <c r="I196" s="193"/>
      <c r="J196" s="117"/>
    </row>
    <row r="197" spans="1:256" s="99" customFormat="1" ht="24" customHeight="1" x14ac:dyDescent="0.2">
      <c r="A197" s="194" t="s">
        <v>844</v>
      </c>
      <c r="B197" s="194" t="s">
        <v>278</v>
      </c>
      <c r="C197" s="194" t="s">
        <v>825</v>
      </c>
      <c r="D197" s="195" t="s">
        <v>803</v>
      </c>
      <c r="E197" s="196" t="s">
        <v>68</v>
      </c>
      <c r="F197" s="197" t="s">
        <v>13</v>
      </c>
      <c r="G197" s="197"/>
      <c r="H197" s="197">
        <v>277.2</v>
      </c>
      <c r="I197" s="189">
        <f>ROUND(H197*(100-$I$2)/100, 2)</f>
        <v>277.2</v>
      </c>
      <c r="J197" s="91"/>
    </row>
    <row r="198" spans="1:256" s="99" customFormat="1" ht="24" customHeight="1" x14ac:dyDescent="0.2">
      <c r="A198" s="194" t="s">
        <v>843</v>
      </c>
      <c r="B198" s="194" t="s">
        <v>278</v>
      </c>
      <c r="C198" s="194" t="s">
        <v>826</v>
      </c>
      <c r="D198" s="195" t="s">
        <v>804</v>
      </c>
      <c r="E198" s="196" t="s">
        <v>69</v>
      </c>
      <c r="F198" s="197" t="s">
        <v>13</v>
      </c>
      <c r="G198" s="197"/>
      <c r="H198" s="197">
        <v>338.1</v>
      </c>
      <c r="I198" s="189">
        <f>ROUND(H198*(100-$I$2)/100, 2)</f>
        <v>338.1</v>
      </c>
      <c r="J198" s="91"/>
    </row>
    <row r="199" spans="1:256" s="99" customFormat="1" ht="24" customHeight="1" x14ac:dyDescent="0.2">
      <c r="A199" s="194" t="s">
        <v>70</v>
      </c>
      <c r="B199" s="194" t="s">
        <v>278</v>
      </c>
      <c r="C199" s="194" t="s">
        <v>827</v>
      </c>
      <c r="D199" s="195" t="s">
        <v>805</v>
      </c>
      <c r="E199" s="196" t="s">
        <v>144</v>
      </c>
      <c r="F199" s="197" t="s">
        <v>13</v>
      </c>
      <c r="G199" s="197"/>
      <c r="H199" s="197">
        <v>417.9</v>
      </c>
      <c r="I199" s="189">
        <f>ROUND(H199*(100-$I$2)/100, 2)</f>
        <v>417.9</v>
      </c>
      <c r="J199" s="91"/>
    </row>
    <row r="200" spans="1:256" s="99" customFormat="1" ht="24" customHeight="1" x14ac:dyDescent="0.2">
      <c r="A200" s="194" t="s">
        <v>72</v>
      </c>
      <c r="B200" s="194" t="s">
        <v>278</v>
      </c>
      <c r="C200" s="194" t="s">
        <v>828</v>
      </c>
      <c r="D200" s="195" t="s">
        <v>806</v>
      </c>
      <c r="E200" s="196" t="s">
        <v>145</v>
      </c>
      <c r="F200" s="197" t="s">
        <v>13</v>
      </c>
      <c r="G200" s="197"/>
      <c r="H200" s="197">
        <v>478.8</v>
      </c>
      <c r="I200" s="189">
        <f>ROUND(H200*(100-$I$2)/100, 2)</f>
        <v>478.8</v>
      </c>
      <c r="J200" s="91"/>
    </row>
    <row r="201" spans="1:256" s="99" customFormat="1" ht="24" customHeight="1" x14ac:dyDescent="0.2">
      <c r="A201" s="187" t="s">
        <v>807</v>
      </c>
      <c r="B201" s="194" t="s">
        <v>278</v>
      </c>
      <c r="C201" s="194" t="s">
        <v>813</v>
      </c>
      <c r="D201" s="195" t="s">
        <v>819</v>
      </c>
      <c r="E201" s="94"/>
      <c r="F201" s="197" t="s">
        <v>13</v>
      </c>
      <c r="G201" s="95"/>
      <c r="H201" s="197">
        <v>352.8</v>
      </c>
      <c r="I201" s="189">
        <f t="shared" ref="I201:I283" si="15">ROUND(H201*(100-$I$2)/100, 2)</f>
        <v>352.8</v>
      </c>
      <c r="J201" s="143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99" customFormat="1" ht="24" customHeight="1" x14ac:dyDescent="0.2">
      <c r="A202" s="187" t="s">
        <v>808</v>
      </c>
      <c r="B202" s="194" t="s">
        <v>278</v>
      </c>
      <c r="C202" s="194" t="s">
        <v>814</v>
      </c>
      <c r="D202" s="195" t="s">
        <v>820</v>
      </c>
      <c r="E202" s="94"/>
      <c r="F202" s="197" t="s">
        <v>13</v>
      </c>
      <c r="G202" s="95"/>
      <c r="H202" s="197">
        <v>417.38</v>
      </c>
      <c r="I202" s="189">
        <f t="shared" si="15"/>
        <v>417.38</v>
      </c>
      <c r="J202" s="143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99" customFormat="1" ht="24" customHeight="1" x14ac:dyDescent="0.2">
      <c r="A203" s="187" t="s">
        <v>809</v>
      </c>
      <c r="B203" s="194" t="s">
        <v>278</v>
      </c>
      <c r="C203" s="194" t="s">
        <v>815</v>
      </c>
      <c r="D203" s="195" t="s">
        <v>821</v>
      </c>
      <c r="E203" s="94"/>
      <c r="F203" s="197" t="s">
        <v>13</v>
      </c>
      <c r="G203" s="95"/>
      <c r="H203" s="197">
        <v>543.9</v>
      </c>
      <c r="I203" s="189">
        <f t="shared" si="15"/>
        <v>543.9</v>
      </c>
      <c r="J203" s="143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99" customFormat="1" ht="24" customHeight="1" x14ac:dyDescent="0.2">
      <c r="A204" s="187" t="s">
        <v>810</v>
      </c>
      <c r="B204" s="194" t="s">
        <v>278</v>
      </c>
      <c r="C204" s="194" t="s">
        <v>816</v>
      </c>
      <c r="D204" s="195" t="s">
        <v>822</v>
      </c>
      <c r="E204" s="94"/>
      <c r="F204" s="197" t="s">
        <v>13</v>
      </c>
      <c r="G204" s="95"/>
      <c r="H204" s="197">
        <v>653.4</v>
      </c>
      <c r="I204" s="189">
        <f t="shared" si="15"/>
        <v>653.4</v>
      </c>
      <c r="J204" s="143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99" customFormat="1" ht="24" customHeight="1" x14ac:dyDescent="0.2">
      <c r="A205" s="187" t="s">
        <v>811</v>
      </c>
      <c r="B205" s="194" t="s">
        <v>278</v>
      </c>
      <c r="C205" s="194" t="s">
        <v>817</v>
      </c>
      <c r="D205" s="195" t="s">
        <v>823</v>
      </c>
      <c r="E205" s="94"/>
      <c r="F205" s="197" t="s">
        <v>13</v>
      </c>
      <c r="G205" s="95"/>
      <c r="H205" s="197">
        <v>788.55</v>
      </c>
      <c r="I205" s="189">
        <f t="shared" si="15"/>
        <v>788.55</v>
      </c>
      <c r="J205" s="143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99" customFormat="1" ht="24" customHeight="1" x14ac:dyDescent="0.2">
      <c r="A206" s="187" t="s">
        <v>812</v>
      </c>
      <c r="B206" s="194" t="s">
        <v>278</v>
      </c>
      <c r="C206" s="194" t="s">
        <v>818</v>
      </c>
      <c r="D206" s="195" t="s">
        <v>824</v>
      </c>
      <c r="E206" s="94"/>
      <c r="F206" s="197" t="s">
        <v>13</v>
      </c>
      <c r="G206" s="95"/>
      <c r="H206" s="197">
        <v>894.24</v>
      </c>
      <c r="I206" s="189">
        <f t="shared" si="15"/>
        <v>894.24</v>
      </c>
      <c r="J206" s="143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99" customFormat="1" ht="24" customHeight="1" x14ac:dyDescent="0.2">
      <c r="A207" s="187" t="s">
        <v>1399</v>
      </c>
      <c r="B207" s="494" t="s">
        <v>226</v>
      </c>
      <c r="C207" s="187" t="s">
        <v>1402</v>
      </c>
      <c r="D207" s="495" t="s">
        <v>1405</v>
      </c>
      <c r="E207" s="493"/>
      <c r="F207" s="197" t="s">
        <v>13</v>
      </c>
      <c r="G207" s="430"/>
      <c r="H207" s="197">
        <v>1172.0999999999999</v>
      </c>
      <c r="I207" s="189">
        <f t="shared" ref="I207:I209" si="16">ROUND(H207*(100-$I$2)/100, 2)</f>
        <v>1172.0999999999999</v>
      </c>
      <c r="J207" s="465"/>
      <c r="K207" s="441"/>
      <c r="L207" s="441"/>
      <c r="M207" s="441"/>
      <c r="N207" s="441"/>
      <c r="O207" s="441"/>
      <c r="P207" s="441"/>
      <c r="Q207" s="441"/>
      <c r="R207" s="441"/>
      <c r="S207" s="441"/>
      <c r="T207" s="441"/>
      <c r="U207" s="441"/>
      <c r="V207" s="441"/>
      <c r="W207" s="441"/>
      <c r="X207" s="441"/>
      <c r="Y207" s="441"/>
      <c r="Z207" s="441"/>
      <c r="AA207" s="441"/>
      <c r="AB207" s="441"/>
      <c r="AC207" s="441"/>
      <c r="AD207" s="441"/>
      <c r="AE207" s="441"/>
      <c r="AF207" s="441"/>
      <c r="AG207" s="441"/>
      <c r="AH207" s="441"/>
      <c r="AI207" s="441"/>
      <c r="AJ207" s="441"/>
      <c r="AK207" s="441"/>
      <c r="AL207" s="441"/>
      <c r="AM207" s="441"/>
      <c r="AN207" s="441"/>
      <c r="AO207" s="441"/>
      <c r="AP207" s="441"/>
      <c r="AQ207" s="441"/>
      <c r="AR207" s="441"/>
      <c r="AS207" s="441"/>
      <c r="AT207" s="441"/>
      <c r="AU207" s="441"/>
      <c r="AV207" s="441"/>
      <c r="AW207" s="441"/>
      <c r="AX207" s="441"/>
      <c r="AY207" s="441"/>
      <c r="AZ207" s="441"/>
      <c r="BA207" s="441"/>
      <c r="BB207" s="441"/>
      <c r="BC207" s="441"/>
      <c r="BD207" s="441"/>
      <c r="BE207" s="441"/>
      <c r="BF207" s="441"/>
      <c r="BG207" s="441"/>
      <c r="BH207" s="441"/>
      <c r="BI207" s="441"/>
      <c r="BJ207" s="441"/>
      <c r="BK207" s="441"/>
      <c r="BL207" s="441"/>
      <c r="BM207" s="441"/>
      <c r="BN207" s="441"/>
      <c r="BO207" s="441"/>
      <c r="BP207" s="441"/>
      <c r="BQ207" s="441"/>
      <c r="BR207" s="441"/>
      <c r="BS207" s="441"/>
      <c r="BT207" s="441"/>
      <c r="BU207" s="441"/>
      <c r="BV207" s="441"/>
      <c r="BW207" s="441"/>
      <c r="BX207" s="441"/>
      <c r="BY207" s="441"/>
      <c r="BZ207" s="441"/>
      <c r="CA207" s="441"/>
      <c r="CB207" s="441"/>
      <c r="CC207" s="441"/>
      <c r="CD207" s="441"/>
      <c r="CE207" s="441"/>
      <c r="CF207" s="441"/>
      <c r="CG207" s="441"/>
      <c r="CH207" s="441"/>
      <c r="CI207" s="441"/>
      <c r="CJ207" s="441"/>
      <c r="CK207" s="441"/>
      <c r="CL207" s="441"/>
      <c r="CM207" s="441"/>
      <c r="CN207" s="441"/>
      <c r="CO207" s="441"/>
      <c r="CP207" s="441"/>
      <c r="CQ207" s="441"/>
      <c r="CR207" s="441"/>
      <c r="CS207" s="441"/>
      <c r="CT207" s="441"/>
      <c r="CU207" s="441"/>
      <c r="CV207" s="441"/>
      <c r="CW207" s="441"/>
      <c r="CX207" s="441"/>
      <c r="CY207" s="441"/>
      <c r="CZ207" s="441"/>
      <c r="DA207" s="441"/>
      <c r="DB207" s="441"/>
      <c r="DC207" s="441"/>
      <c r="DD207" s="441"/>
      <c r="DE207" s="441"/>
      <c r="DF207" s="441"/>
      <c r="DG207" s="441"/>
      <c r="DH207" s="441"/>
      <c r="DI207" s="441"/>
      <c r="DJ207" s="441"/>
      <c r="DK207" s="441"/>
      <c r="DL207" s="441"/>
      <c r="DM207" s="441"/>
      <c r="DN207" s="441"/>
      <c r="DO207" s="441"/>
      <c r="DP207" s="441"/>
      <c r="DQ207" s="441"/>
      <c r="DR207" s="441"/>
      <c r="DS207" s="441"/>
      <c r="DT207" s="441"/>
      <c r="DU207" s="441"/>
      <c r="DV207" s="441"/>
      <c r="DW207" s="441"/>
      <c r="DX207" s="441"/>
      <c r="DY207" s="441"/>
      <c r="DZ207" s="441"/>
      <c r="EA207" s="441"/>
      <c r="EB207" s="441"/>
      <c r="EC207" s="441"/>
      <c r="ED207" s="441"/>
      <c r="EE207" s="441"/>
      <c r="EF207" s="441"/>
      <c r="EG207" s="441"/>
      <c r="EH207" s="441"/>
      <c r="EI207" s="441"/>
      <c r="EJ207" s="441"/>
      <c r="EK207" s="441"/>
      <c r="EL207" s="441"/>
      <c r="EM207" s="441"/>
      <c r="EN207" s="441"/>
      <c r="EO207" s="441"/>
      <c r="EP207" s="441"/>
      <c r="EQ207" s="441"/>
      <c r="ER207" s="441"/>
      <c r="ES207" s="441"/>
      <c r="ET207" s="441"/>
      <c r="EU207" s="441"/>
      <c r="EV207" s="441"/>
      <c r="EW207" s="441"/>
      <c r="EX207" s="441"/>
      <c r="EY207" s="441"/>
      <c r="EZ207" s="441"/>
      <c r="FA207" s="441"/>
      <c r="FB207" s="441"/>
      <c r="FC207" s="441"/>
      <c r="FD207" s="441"/>
      <c r="FE207" s="441"/>
      <c r="FF207" s="441"/>
      <c r="FG207" s="441"/>
      <c r="FH207" s="441"/>
      <c r="FI207" s="441"/>
      <c r="FJ207" s="441"/>
      <c r="FK207" s="441"/>
      <c r="FL207" s="441"/>
      <c r="FM207" s="441"/>
      <c r="FN207" s="441"/>
      <c r="FO207" s="441"/>
      <c r="FP207" s="441"/>
      <c r="FQ207" s="441"/>
      <c r="FR207" s="441"/>
      <c r="FS207" s="441"/>
      <c r="FT207" s="441"/>
      <c r="FU207" s="441"/>
      <c r="FV207" s="441"/>
      <c r="FW207" s="441"/>
      <c r="FX207" s="441"/>
      <c r="FY207" s="441"/>
      <c r="FZ207" s="441"/>
      <c r="GA207" s="441"/>
      <c r="GB207" s="441"/>
      <c r="GC207" s="441"/>
      <c r="GD207" s="441"/>
      <c r="GE207" s="441"/>
      <c r="GF207" s="441"/>
      <c r="GG207" s="441"/>
      <c r="GH207" s="441"/>
      <c r="GI207" s="441"/>
      <c r="GJ207" s="441"/>
      <c r="GK207" s="441"/>
      <c r="GL207" s="441"/>
      <c r="GM207" s="441"/>
      <c r="GN207" s="441"/>
      <c r="GO207" s="441"/>
      <c r="GP207" s="441"/>
      <c r="GQ207" s="441"/>
      <c r="GR207" s="441"/>
      <c r="GS207" s="441"/>
      <c r="GT207" s="441"/>
      <c r="GU207" s="441"/>
      <c r="GV207" s="441"/>
      <c r="GW207" s="441"/>
      <c r="GX207" s="441"/>
      <c r="GY207" s="441"/>
      <c r="GZ207" s="441"/>
      <c r="HA207" s="441"/>
      <c r="HB207" s="441"/>
      <c r="HC207" s="441"/>
      <c r="HD207" s="441"/>
      <c r="HE207" s="441"/>
      <c r="HF207" s="441"/>
      <c r="HG207" s="441"/>
      <c r="HH207" s="441"/>
      <c r="HI207" s="441"/>
      <c r="HJ207" s="441"/>
      <c r="HK207" s="441"/>
      <c r="HL207" s="441"/>
      <c r="HM207" s="441"/>
      <c r="HN207" s="441"/>
      <c r="HO207" s="441"/>
      <c r="HP207" s="441"/>
      <c r="HQ207" s="441"/>
      <c r="HR207" s="441"/>
      <c r="HS207" s="441"/>
      <c r="HT207" s="441"/>
      <c r="HU207" s="441"/>
      <c r="HV207" s="441"/>
      <c r="HW207" s="441"/>
      <c r="HX207" s="441"/>
      <c r="HY207" s="441"/>
      <c r="HZ207" s="441"/>
      <c r="IA207" s="441"/>
      <c r="IB207" s="441"/>
      <c r="IC207" s="441"/>
      <c r="ID207" s="441"/>
      <c r="IE207" s="441"/>
      <c r="IF207" s="441"/>
      <c r="IG207" s="441"/>
      <c r="IH207" s="441"/>
      <c r="II207" s="441"/>
      <c r="IJ207" s="441"/>
      <c r="IK207" s="441"/>
      <c r="IL207" s="441"/>
      <c r="IM207" s="441"/>
      <c r="IN207" s="441"/>
      <c r="IO207" s="441"/>
      <c r="IP207" s="441"/>
      <c r="IQ207" s="441"/>
      <c r="IR207" s="441"/>
      <c r="IS207" s="441"/>
      <c r="IT207" s="441"/>
      <c r="IU207" s="441"/>
      <c r="IV207" s="441"/>
    </row>
    <row r="208" spans="1:256" s="99" customFormat="1" ht="24" customHeight="1" x14ac:dyDescent="0.2">
      <c r="A208" s="187" t="s">
        <v>1400</v>
      </c>
      <c r="B208" s="494" t="s">
        <v>226</v>
      </c>
      <c r="C208" s="187" t="s">
        <v>1403</v>
      </c>
      <c r="D208" s="495" t="s">
        <v>1406</v>
      </c>
      <c r="E208" s="493"/>
      <c r="F208" s="197" t="s">
        <v>13</v>
      </c>
      <c r="G208" s="430"/>
      <c r="H208" s="197">
        <v>1366.04</v>
      </c>
      <c r="I208" s="189">
        <f t="shared" si="16"/>
        <v>1366.04</v>
      </c>
      <c r="J208" s="465"/>
      <c r="K208" s="441"/>
      <c r="L208" s="441"/>
      <c r="M208" s="441"/>
      <c r="N208" s="441"/>
      <c r="O208" s="441"/>
      <c r="P208" s="441"/>
      <c r="Q208" s="441"/>
      <c r="R208" s="441"/>
      <c r="S208" s="441"/>
      <c r="T208" s="441"/>
      <c r="U208" s="441"/>
      <c r="V208" s="441"/>
      <c r="W208" s="441"/>
      <c r="X208" s="441"/>
      <c r="Y208" s="441"/>
      <c r="Z208" s="441"/>
      <c r="AA208" s="441"/>
      <c r="AB208" s="441"/>
      <c r="AC208" s="441"/>
      <c r="AD208" s="441"/>
      <c r="AE208" s="441"/>
      <c r="AF208" s="441"/>
      <c r="AG208" s="441"/>
      <c r="AH208" s="441"/>
      <c r="AI208" s="441"/>
      <c r="AJ208" s="441"/>
      <c r="AK208" s="441"/>
      <c r="AL208" s="441"/>
      <c r="AM208" s="441"/>
      <c r="AN208" s="441"/>
      <c r="AO208" s="441"/>
      <c r="AP208" s="441"/>
      <c r="AQ208" s="441"/>
      <c r="AR208" s="441"/>
      <c r="AS208" s="441"/>
      <c r="AT208" s="441"/>
      <c r="AU208" s="441"/>
      <c r="AV208" s="441"/>
      <c r="AW208" s="441"/>
      <c r="AX208" s="441"/>
      <c r="AY208" s="441"/>
      <c r="AZ208" s="441"/>
      <c r="BA208" s="441"/>
      <c r="BB208" s="441"/>
      <c r="BC208" s="441"/>
      <c r="BD208" s="441"/>
      <c r="BE208" s="441"/>
      <c r="BF208" s="441"/>
      <c r="BG208" s="441"/>
      <c r="BH208" s="441"/>
      <c r="BI208" s="441"/>
      <c r="BJ208" s="441"/>
      <c r="BK208" s="441"/>
      <c r="BL208" s="441"/>
      <c r="BM208" s="441"/>
      <c r="BN208" s="441"/>
      <c r="BO208" s="441"/>
      <c r="BP208" s="441"/>
      <c r="BQ208" s="441"/>
      <c r="BR208" s="441"/>
      <c r="BS208" s="441"/>
      <c r="BT208" s="441"/>
      <c r="BU208" s="441"/>
      <c r="BV208" s="441"/>
      <c r="BW208" s="441"/>
      <c r="BX208" s="441"/>
      <c r="BY208" s="441"/>
      <c r="BZ208" s="441"/>
      <c r="CA208" s="441"/>
      <c r="CB208" s="441"/>
      <c r="CC208" s="441"/>
      <c r="CD208" s="441"/>
      <c r="CE208" s="441"/>
      <c r="CF208" s="441"/>
      <c r="CG208" s="441"/>
      <c r="CH208" s="441"/>
      <c r="CI208" s="441"/>
      <c r="CJ208" s="441"/>
      <c r="CK208" s="441"/>
      <c r="CL208" s="441"/>
      <c r="CM208" s="441"/>
      <c r="CN208" s="441"/>
      <c r="CO208" s="441"/>
      <c r="CP208" s="441"/>
      <c r="CQ208" s="441"/>
      <c r="CR208" s="441"/>
      <c r="CS208" s="441"/>
      <c r="CT208" s="441"/>
      <c r="CU208" s="441"/>
      <c r="CV208" s="441"/>
      <c r="CW208" s="441"/>
      <c r="CX208" s="441"/>
      <c r="CY208" s="441"/>
      <c r="CZ208" s="441"/>
      <c r="DA208" s="441"/>
      <c r="DB208" s="441"/>
      <c r="DC208" s="441"/>
      <c r="DD208" s="441"/>
      <c r="DE208" s="441"/>
      <c r="DF208" s="441"/>
      <c r="DG208" s="441"/>
      <c r="DH208" s="441"/>
      <c r="DI208" s="441"/>
      <c r="DJ208" s="441"/>
      <c r="DK208" s="441"/>
      <c r="DL208" s="441"/>
      <c r="DM208" s="441"/>
      <c r="DN208" s="441"/>
      <c r="DO208" s="441"/>
      <c r="DP208" s="441"/>
      <c r="DQ208" s="441"/>
      <c r="DR208" s="441"/>
      <c r="DS208" s="441"/>
      <c r="DT208" s="441"/>
      <c r="DU208" s="441"/>
      <c r="DV208" s="441"/>
      <c r="DW208" s="441"/>
      <c r="DX208" s="441"/>
      <c r="DY208" s="441"/>
      <c r="DZ208" s="441"/>
      <c r="EA208" s="441"/>
      <c r="EB208" s="441"/>
      <c r="EC208" s="441"/>
      <c r="ED208" s="441"/>
      <c r="EE208" s="441"/>
      <c r="EF208" s="441"/>
      <c r="EG208" s="441"/>
      <c r="EH208" s="441"/>
      <c r="EI208" s="441"/>
      <c r="EJ208" s="441"/>
      <c r="EK208" s="441"/>
      <c r="EL208" s="441"/>
      <c r="EM208" s="441"/>
      <c r="EN208" s="441"/>
      <c r="EO208" s="441"/>
      <c r="EP208" s="441"/>
      <c r="EQ208" s="441"/>
      <c r="ER208" s="441"/>
      <c r="ES208" s="441"/>
      <c r="ET208" s="441"/>
      <c r="EU208" s="441"/>
      <c r="EV208" s="441"/>
      <c r="EW208" s="441"/>
      <c r="EX208" s="441"/>
      <c r="EY208" s="441"/>
      <c r="EZ208" s="441"/>
      <c r="FA208" s="441"/>
      <c r="FB208" s="441"/>
      <c r="FC208" s="441"/>
      <c r="FD208" s="441"/>
      <c r="FE208" s="441"/>
      <c r="FF208" s="441"/>
      <c r="FG208" s="441"/>
      <c r="FH208" s="441"/>
      <c r="FI208" s="441"/>
      <c r="FJ208" s="441"/>
      <c r="FK208" s="441"/>
      <c r="FL208" s="441"/>
      <c r="FM208" s="441"/>
      <c r="FN208" s="441"/>
      <c r="FO208" s="441"/>
      <c r="FP208" s="441"/>
      <c r="FQ208" s="441"/>
      <c r="FR208" s="441"/>
      <c r="FS208" s="441"/>
      <c r="FT208" s="441"/>
      <c r="FU208" s="441"/>
      <c r="FV208" s="441"/>
      <c r="FW208" s="441"/>
      <c r="FX208" s="441"/>
      <c r="FY208" s="441"/>
      <c r="FZ208" s="441"/>
      <c r="GA208" s="441"/>
      <c r="GB208" s="441"/>
      <c r="GC208" s="441"/>
      <c r="GD208" s="441"/>
      <c r="GE208" s="441"/>
      <c r="GF208" s="441"/>
      <c r="GG208" s="441"/>
      <c r="GH208" s="441"/>
      <c r="GI208" s="441"/>
      <c r="GJ208" s="441"/>
      <c r="GK208" s="441"/>
      <c r="GL208" s="441"/>
      <c r="GM208" s="441"/>
      <c r="GN208" s="441"/>
      <c r="GO208" s="441"/>
      <c r="GP208" s="441"/>
      <c r="GQ208" s="441"/>
      <c r="GR208" s="441"/>
      <c r="GS208" s="441"/>
      <c r="GT208" s="441"/>
      <c r="GU208" s="441"/>
      <c r="GV208" s="441"/>
      <c r="GW208" s="441"/>
      <c r="GX208" s="441"/>
      <c r="GY208" s="441"/>
      <c r="GZ208" s="441"/>
      <c r="HA208" s="441"/>
      <c r="HB208" s="441"/>
      <c r="HC208" s="441"/>
      <c r="HD208" s="441"/>
      <c r="HE208" s="441"/>
      <c r="HF208" s="441"/>
      <c r="HG208" s="441"/>
      <c r="HH208" s="441"/>
      <c r="HI208" s="441"/>
      <c r="HJ208" s="441"/>
      <c r="HK208" s="441"/>
      <c r="HL208" s="441"/>
      <c r="HM208" s="441"/>
      <c r="HN208" s="441"/>
      <c r="HO208" s="441"/>
      <c r="HP208" s="441"/>
      <c r="HQ208" s="441"/>
      <c r="HR208" s="441"/>
      <c r="HS208" s="441"/>
      <c r="HT208" s="441"/>
      <c r="HU208" s="441"/>
      <c r="HV208" s="441"/>
      <c r="HW208" s="441"/>
      <c r="HX208" s="441"/>
      <c r="HY208" s="441"/>
      <c r="HZ208" s="441"/>
      <c r="IA208" s="441"/>
      <c r="IB208" s="441"/>
      <c r="IC208" s="441"/>
      <c r="ID208" s="441"/>
      <c r="IE208" s="441"/>
      <c r="IF208" s="441"/>
      <c r="IG208" s="441"/>
      <c r="IH208" s="441"/>
      <c r="II208" s="441"/>
      <c r="IJ208" s="441"/>
      <c r="IK208" s="441"/>
      <c r="IL208" s="441"/>
      <c r="IM208" s="441"/>
      <c r="IN208" s="441"/>
      <c r="IO208" s="441"/>
      <c r="IP208" s="441"/>
      <c r="IQ208" s="441"/>
      <c r="IR208" s="441"/>
      <c r="IS208" s="441"/>
      <c r="IT208" s="441"/>
      <c r="IU208" s="441"/>
      <c r="IV208" s="441"/>
    </row>
    <row r="209" spans="1:256" s="99" customFormat="1" ht="24" customHeight="1" x14ac:dyDescent="0.2">
      <c r="A209" s="187" t="s">
        <v>1401</v>
      </c>
      <c r="B209" s="494" t="s">
        <v>226</v>
      </c>
      <c r="C209" s="187" t="s">
        <v>1404</v>
      </c>
      <c r="D209" s="495" t="s">
        <v>1407</v>
      </c>
      <c r="E209" s="493"/>
      <c r="F209" s="197" t="s">
        <v>13</v>
      </c>
      <c r="G209" s="430"/>
      <c r="H209" s="197">
        <v>2009.55</v>
      </c>
      <c r="I209" s="189">
        <f t="shared" si="16"/>
        <v>2009.55</v>
      </c>
      <c r="J209" s="465"/>
      <c r="K209" s="441"/>
      <c r="L209" s="441"/>
      <c r="M209" s="441"/>
      <c r="N209" s="441"/>
      <c r="O209" s="441"/>
      <c r="P209" s="441"/>
      <c r="Q209" s="441"/>
      <c r="R209" s="441"/>
      <c r="S209" s="441"/>
      <c r="T209" s="441"/>
      <c r="U209" s="441"/>
      <c r="V209" s="441"/>
      <c r="W209" s="441"/>
      <c r="X209" s="441"/>
      <c r="Y209" s="441"/>
      <c r="Z209" s="441"/>
      <c r="AA209" s="441"/>
      <c r="AB209" s="441"/>
      <c r="AC209" s="441"/>
      <c r="AD209" s="441"/>
      <c r="AE209" s="441"/>
      <c r="AF209" s="441"/>
      <c r="AG209" s="441"/>
      <c r="AH209" s="441"/>
      <c r="AI209" s="441"/>
      <c r="AJ209" s="441"/>
      <c r="AK209" s="441"/>
      <c r="AL209" s="441"/>
      <c r="AM209" s="441"/>
      <c r="AN209" s="441"/>
      <c r="AO209" s="441"/>
      <c r="AP209" s="441"/>
      <c r="AQ209" s="441"/>
      <c r="AR209" s="441"/>
      <c r="AS209" s="441"/>
      <c r="AT209" s="441"/>
      <c r="AU209" s="441"/>
      <c r="AV209" s="441"/>
      <c r="AW209" s="441"/>
      <c r="AX209" s="441"/>
      <c r="AY209" s="441"/>
      <c r="AZ209" s="441"/>
      <c r="BA209" s="441"/>
      <c r="BB209" s="441"/>
      <c r="BC209" s="441"/>
      <c r="BD209" s="441"/>
      <c r="BE209" s="441"/>
      <c r="BF209" s="441"/>
      <c r="BG209" s="441"/>
      <c r="BH209" s="441"/>
      <c r="BI209" s="441"/>
      <c r="BJ209" s="441"/>
      <c r="BK209" s="441"/>
      <c r="BL209" s="441"/>
      <c r="BM209" s="441"/>
      <c r="BN209" s="441"/>
      <c r="BO209" s="441"/>
      <c r="BP209" s="441"/>
      <c r="BQ209" s="441"/>
      <c r="BR209" s="441"/>
      <c r="BS209" s="441"/>
      <c r="BT209" s="441"/>
      <c r="BU209" s="441"/>
      <c r="BV209" s="441"/>
      <c r="BW209" s="441"/>
      <c r="BX209" s="441"/>
      <c r="BY209" s="441"/>
      <c r="BZ209" s="441"/>
      <c r="CA209" s="441"/>
      <c r="CB209" s="441"/>
      <c r="CC209" s="441"/>
      <c r="CD209" s="441"/>
      <c r="CE209" s="441"/>
      <c r="CF209" s="441"/>
      <c r="CG209" s="441"/>
      <c r="CH209" s="441"/>
      <c r="CI209" s="441"/>
      <c r="CJ209" s="441"/>
      <c r="CK209" s="441"/>
      <c r="CL209" s="441"/>
      <c r="CM209" s="441"/>
      <c r="CN209" s="441"/>
      <c r="CO209" s="441"/>
      <c r="CP209" s="441"/>
      <c r="CQ209" s="441"/>
      <c r="CR209" s="441"/>
      <c r="CS209" s="441"/>
      <c r="CT209" s="441"/>
      <c r="CU209" s="441"/>
      <c r="CV209" s="441"/>
      <c r="CW209" s="441"/>
      <c r="CX209" s="441"/>
      <c r="CY209" s="441"/>
      <c r="CZ209" s="441"/>
      <c r="DA209" s="441"/>
      <c r="DB209" s="441"/>
      <c r="DC209" s="441"/>
      <c r="DD209" s="441"/>
      <c r="DE209" s="441"/>
      <c r="DF209" s="441"/>
      <c r="DG209" s="441"/>
      <c r="DH209" s="441"/>
      <c r="DI209" s="441"/>
      <c r="DJ209" s="441"/>
      <c r="DK209" s="441"/>
      <c r="DL209" s="441"/>
      <c r="DM209" s="441"/>
      <c r="DN209" s="441"/>
      <c r="DO209" s="441"/>
      <c r="DP209" s="441"/>
      <c r="DQ209" s="441"/>
      <c r="DR209" s="441"/>
      <c r="DS209" s="441"/>
      <c r="DT209" s="441"/>
      <c r="DU209" s="441"/>
      <c r="DV209" s="441"/>
      <c r="DW209" s="441"/>
      <c r="DX209" s="441"/>
      <c r="DY209" s="441"/>
      <c r="DZ209" s="441"/>
      <c r="EA209" s="441"/>
      <c r="EB209" s="441"/>
      <c r="EC209" s="441"/>
      <c r="ED209" s="441"/>
      <c r="EE209" s="441"/>
      <c r="EF209" s="441"/>
      <c r="EG209" s="441"/>
      <c r="EH209" s="441"/>
      <c r="EI209" s="441"/>
      <c r="EJ209" s="441"/>
      <c r="EK209" s="441"/>
      <c r="EL209" s="441"/>
      <c r="EM209" s="441"/>
      <c r="EN209" s="441"/>
      <c r="EO209" s="441"/>
      <c r="EP209" s="441"/>
      <c r="EQ209" s="441"/>
      <c r="ER209" s="441"/>
      <c r="ES209" s="441"/>
      <c r="ET209" s="441"/>
      <c r="EU209" s="441"/>
      <c r="EV209" s="441"/>
      <c r="EW209" s="441"/>
      <c r="EX209" s="441"/>
      <c r="EY209" s="441"/>
      <c r="EZ209" s="441"/>
      <c r="FA209" s="441"/>
      <c r="FB209" s="441"/>
      <c r="FC209" s="441"/>
      <c r="FD209" s="441"/>
      <c r="FE209" s="441"/>
      <c r="FF209" s="441"/>
      <c r="FG209" s="441"/>
      <c r="FH209" s="441"/>
      <c r="FI209" s="441"/>
      <c r="FJ209" s="441"/>
      <c r="FK209" s="441"/>
      <c r="FL209" s="441"/>
      <c r="FM209" s="441"/>
      <c r="FN209" s="441"/>
      <c r="FO209" s="441"/>
      <c r="FP209" s="441"/>
      <c r="FQ209" s="441"/>
      <c r="FR209" s="441"/>
      <c r="FS209" s="441"/>
      <c r="FT209" s="441"/>
      <c r="FU209" s="441"/>
      <c r="FV209" s="441"/>
      <c r="FW209" s="441"/>
      <c r="FX209" s="441"/>
      <c r="FY209" s="441"/>
      <c r="FZ209" s="441"/>
      <c r="GA209" s="441"/>
      <c r="GB209" s="441"/>
      <c r="GC209" s="441"/>
      <c r="GD209" s="441"/>
      <c r="GE209" s="441"/>
      <c r="GF209" s="441"/>
      <c r="GG209" s="441"/>
      <c r="GH209" s="441"/>
      <c r="GI209" s="441"/>
      <c r="GJ209" s="441"/>
      <c r="GK209" s="441"/>
      <c r="GL209" s="441"/>
      <c r="GM209" s="441"/>
      <c r="GN209" s="441"/>
      <c r="GO209" s="441"/>
      <c r="GP209" s="441"/>
      <c r="GQ209" s="441"/>
      <c r="GR209" s="441"/>
      <c r="GS209" s="441"/>
      <c r="GT209" s="441"/>
      <c r="GU209" s="441"/>
      <c r="GV209" s="441"/>
      <c r="GW209" s="441"/>
      <c r="GX209" s="441"/>
      <c r="GY209" s="441"/>
      <c r="GZ209" s="441"/>
      <c r="HA209" s="441"/>
      <c r="HB209" s="441"/>
      <c r="HC209" s="441"/>
      <c r="HD209" s="441"/>
      <c r="HE209" s="441"/>
      <c r="HF209" s="441"/>
      <c r="HG209" s="441"/>
      <c r="HH209" s="441"/>
      <c r="HI209" s="441"/>
      <c r="HJ209" s="441"/>
      <c r="HK209" s="441"/>
      <c r="HL209" s="441"/>
      <c r="HM209" s="441"/>
      <c r="HN209" s="441"/>
      <c r="HO209" s="441"/>
      <c r="HP209" s="441"/>
      <c r="HQ209" s="441"/>
      <c r="HR209" s="441"/>
      <c r="HS209" s="441"/>
      <c r="HT209" s="441"/>
      <c r="HU209" s="441"/>
      <c r="HV209" s="441"/>
      <c r="HW209" s="441"/>
      <c r="HX209" s="441"/>
      <c r="HY209" s="441"/>
      <c r="HZ209" s="441"/>
      <c r="IA209" s="441"/>
      <c r="IB209" s="441"/>
      <c r="IC209" s="441"/>
      <c r="ID209" s="441"/>
      <c r="IE209" s="441"/>
      <c r="IF209" s="441"/>
      <c r="IG209" s="441"/>
      <c r="IH209" s="441"/>
      <c r="II209" s="441"/>
      <c r="IJ209" s="441"/>
      <c r="IK209" s="441"/>
      <c r="IL209" s="441"/>
      <c r="IM209" s="441"/>
      <c r="IN209" s="441"/>
      <c r="IO209" s="441"/>
      <c r="IP209" s="441"/>
      <c r="IQ209" s="441"/>
      <c r="IR209" s="441"/>
      <c r="IS209" s="441"/>
      <c r="IT209" s="441"/>
      <c r="IU209" s="441"/>
      <c r="IV209" s="441"/>
    </row>
    <row r="210" spans="1:256" s="99" customFormat="1" ht="24" customHeight="1" x14ac:dyDescent="0.2">
      <c r="A210" s="183" t="s">
        <v>758</v>
      </c>
      <c r="B210" s="151" t="s">
        <v>654</v>
      </c>
      <c r="C210" s="183" t="s">
        <v>760</v>
      </c>
      <c r="D210" s="159" t="s">
        <v>733</v>
      </c>
      <c r="E210" s="151" t="s">
        <v>730</v>
      </c>
      <c r="F210" s="160" t="s">
        <v>13</v>
      </c>
      <c r="G210" s="160"/>
      <c r="H210" s="179">
        <v>477.36</v>
      </c>
      <c r="I210" s="161">
        <v>382</v>
      </c>
      <c r="J210" s="150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  <c r="BW210" s="125"/>
      <c r="BX210" s="125"/>
      <c r="BY210" s="125"/>
      <c r="BZ210" s="125"/>
      <c r="CA210" s="125"/>
      <c r="CB210" s="125"/>
      <c r="CC210" s="125"/>
      <c r="CD210" s="125"/>
      <c r="CE210" s="125"/>
      <c r="CF210" s="125"/>
      <c r="CG210" s="125"/>
      <c r="CH210" s="125"/>
      <c r="CI210" s="125"/>
      <c r="CJ210" s="125"/>
      <c r="CK210" s="125"/>
      <c r="CL210" s="125"/>
      <c r="CM210" s="125"/>
      <c r="CN210" s="125"/>
      <c r="CO210" s="125"/>
      <c r="CP210" s="125"/>
      <c r="CQ210" s="125"/>
      <c r="CR210" s="125"/>
      <c r="CS210" s="125"/>
      <c r="CT210" s="125"/>
      <c r="CU210" s="125"/>
      <c r="CV210" s="125"/>
      <c r="CW210" s="125"/>
      <c r="CX210" s="125"/>
      <c r="CY210" s="125"/>
      <c r="CZ210" s="125"/>
      <c r="DA210" s="125"/>
      <c r="DB210" s="125"/>
      <c r="DC210" s="125"/>
      <c r="DD210" s="125"/>
      <c r="DE210" s="125"/>
      <c r="DF210" s="125"/>
      <c r="DG210" s="125"/>
      <c r="DH210" s="125"/>
      <c r="DI210" s="125"/>
      <c r="DJ210" s="125"/>
      <c r="DK210" s="125"/>
      <c r="DL210" s="125"/>
      <c r="DM210" s="125"/>
      <c r="DN210" s="125"/>
      <c r="DO210" s="125"/>
      <c r="DP210" s="125"/>
      <c r="DQ210" s="125"/>
      <c r="DR210" s="125"/>
      <c r="DS210" s="125"/>
      <c r="DT210" s="125"/>
      <c r="DU210" s="125"/>
      <c r="DV210" s="125"/>
      <c r="DW210" s="125"/>
      <c r="DX210" s="125"/>
      <c r="DY210" s="125"/>
      <c r="DZ210" s="125"/>
      <c r="EA210" s="125"/>
      <c r="EB210" s="125"/>
      <c r="EC210" s="125"/>
      <c r="ED210" s="125"/>
      <c r="EE210" s="125"/>
      <c r="EF210" s="125"/>
      <c r="EG210" s="125"/>
      <c r="EH210" s="125"/>
      <c r="EI210" s="125"/>
      <c r="EJ210" s="125"/>
      <c r="EK210" s="125"/>
      <c r="EL210" s="125"/>
      <c r="EM210" s="125"/>
      <c r="EN210" s="125"/>
      <c r="EO210" s="125"/>
      <c r="EP210" s="125"/>
      <c r="EQ210" s="125"/>
      <c r="ER210" s="125"/>
      <c r="ES210" s="125"/>
      <c r="ET210" s="125"/>
      <c r="EU210" s="125"/>
      <c r="EV210" s="125"/>
      <c r="EW210" s="125"/>
      <c r="EX210" s="125"/>
      <c r="EY210" s="125"/>
      <c r="EZ210" s="125"/>
      <c r="FA210" s="125"/>
      <c r="FB210" s="125"/>
      <c r="FC210" s="125"/>
      <c r="FD210" s="125"/>
      <c r="FE210" s="125"/>
      <c r="FF210" s="125"/>
      <c r="FG210" s="125"/>
      <c r="FH210" s="125"/>
      <c r="FI210" s="125"/>
      <c r="FJ210" s="125"/>
      <c r="FK210" s="125"/>
      <c r="FL210" s="125"/>
      <c r="FM210" s="125"/>
      <c r="FN210" s="125"/>
      <c r="FO210" s="125"/>
      <c r="FP210" s="125"/>
      <c r="FQ210" s="125"/>
      <c r="FR210" s="125"/>
      <c r="FS210" s="125"/>
      <c r="FT210" s="125"/>
      <c r="FU210" s="125"/>
      <c r="FV210" s="125"/>
      <c r="FW210" s="125"/>
      <c r="FX210" s="125"/>
      <c r="FY210" s="125"/>
      <c r="FZ210" s="125"/>
      <c r="GA210" s="125"/>
      <c r="GB210" s="125"/>
      <c r="GC210" s="125"/>
      <c r="GD210" s="125"/>
      <c r="GE210" s="125"/>
      <c r="GF210" s="125"/>
      <c r="GG210" s="125"/>
      <c r="GH210" s="125"/>
      <c r="GI210" s="125"/>
      <c r="GJ210" s="125"/>
      <c r="GK210" s="125"/>
      <c r="GL210" s="125"/>
      <c r="GM210" s="125"/>
      <c r="GN210" s="125"/>
      <c r="GO210" s="125"/>
      <c r="GP210" s="125"/>
      <c r="GQ210" s="125"/>
      <c r="GR210" s="125"/>
      <c r="GS210" s="125"/>
      <c r="GT210" s="125"/>
      <c r="GU210" s="125"/>
      <c r="GV210" s="125"/>
      <c r="GW210" s="125"/>
      <c r="GX210" s="125"/>
      <c r="GY210" s="125"/>
      <c r="GZ210" s="125"/>
      <c r="HA210" s="125"/>
      <c r="HB210" s="125"/>
      <c r="HC210" s="125"/>
      <c r="HD210" s="125"/>
      <c r="HE210" s="125"/>
      <c r="HF210" s="125"/>
      <c r="HG210" s="125"/>
      <c r="HH210" s="125"/>
      <c r="HI210" s="125"/>
      <c r="HJ210" s="125"/>
      <c r="HK210" s="125"/>
      <c r="HL210" s="125"/>
      <c r="HM210" s="125"/>
      <c r="HN210" s="125"/>
      <c r="HO210" s="125"/>
      <c r="HP210" s="125"/>
      <c r="HQ210" s="125"/>
      <c r="HR210" s="125"/>
      <c r="HS210" s="125"/>
      <c r="HT210" s="125"/>
      <c r="HU210" s="125"/>
      <c r="HV210" s="125"/>
      <c r="HW210" s="125"/>
      <c r="HX210" s="125"/>
      <c r="HY210" s="125"/>
      <c r="HZ210" s="125"/>
      <c r="IA210" s="125"/>
      <c r="IB210" s="125"/>
      <c r="IC210" s="125"/>
      <c r="ID210" s="125"/>
      <c r="IE210" s="125"/>
      <c r="IF210" s="125"/>
      <c r="IG210" s="125"/>
      <c r="IH210" s="125"/>
      <c r="II210" s="125"/>
      <c r="IJ210" s="125"/>
      <c r="IK210" s="125"/>
      <c r="IL210" s="125"/>
      <c r="IM210" s="125"/>
      <c r="IN210" s="125"/>
      <c r="IO210" s="125"/>
      <c r="IP210" s="125"/>
      <c r="IQ210" s="125"/>
      <c r="IR210" s="125"/>
      <c r="IS210" s="125"/>
      <c r="IT210" s="125"/>
      <c r="IU210" s="125"/>
      <c r="IV210" s="125"/>
    </row>
    <row r="211" spans="1:256" s="99" customFormat="1" ht="24" customHeight="1" x14ac:dyDescent="0.2">
      <c r="A211" s="183" t="s">
        <v>771</v>
      </c>
      <c r="B211" s="151" t="s">
        <v>654</v>
      </c>
      <c r="C211" s="183" t="s">
        <v>770</v>
      </c>
      <c r="D211" s="159" t="s">
        <v>734</v>
      </c>
      <c r="E211" s="151" t="s">
        <v>731</v>
      </c>
      <c r="F211" s="160" t="s">
        <v>13</v>
      </c>
      <c r="G211" s="160"/>
      <c r="H211" s="179">
        <v>497.76</v>
      </c>
      <c r="I211" s="161">
        <f t="shared" si="15"/>
        <v>497.76</v>
      </c>
      <c r="J211" s="143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s="99" customFormat="1" ht="24" customHeight="1" x14ac:dyDescent="0.2">
      <c r="A212" s="183" t="s">
        <v>759</v>
      </c>
      <c r="B212" s="151" t="s">
        <v>654</v>
      </c>
      <c r="C212" s="183" t="s">
        <v>761</v>
      </c>
      <c r="D212" s="159" t="s">
        <v>735</v>
      </c>
      <c r="E212" s="151" t="s">
        <v>736</v>
      </c>
      <c r="F212" s="160" t="s">
        <v>13</v>
      </c>
      <c r="G212" s="160"/>
      <c r="H212" s="179">
        <v>472.26</v>
      </c>
      <c r="I212" s="161">
        <f t="shared" si="15"/>
        <v>472.26</v>
      </c>
      <c r="J212" s="150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  <c r="FH212" s="125"/>
      <c r="FI212" s="125"/>
      <c r="FJ212" s="125"/>
      <c r="FK212" s="125"/>
      <c r="FL212" s="125"/>
      <c r="FM212" s="125"/>
      <c r="FN212" s="125"/>
      <c r="FO212" s="125"/>
      <c r="FP212" s="125"/>
      <c r="FQ212" s="125"/>
      <c r="FR212" s="125"/>
      <c r="FS212" s="125"/>
      <c r="FT212" s="125"/>
      <c r="FU212" s="125"/>
      <c r="FV212" s="125"/>
      <c r="FW212" s="125"/>
      <c r="FX212" s="125"/>
      <c r="FY212" s="125"/>
      <c r="FZ212" s="125"/>
      <c r="GA212" s="125"/>
      <c r="GB212" s="125"/>
      <c r="GC212" s="125"/>
      <c r="GD212" s="125"/>
      <c r="GE212" s="125"/>
      <c r="GF212" s="125"/>
      <c r="GG212" s="125"/>
      <c r="GH212" s="125"/>
      <c r="GI212" s="125"/>
      <c r="GJ212" s="125"/>
      <c r="GK212" s="125"/>
      <c r="GL212" s="125"/>
      <c r="GM212" s="125"/>
      <c r="GN212" s="125"/>
      <c r="GO212" s="125"/>
      <c r="GP212" s="125"/>
      <c r="GQ212" s="125"/>
      <c r="GR212" s="125"/>
      <c r="GS212" s="125"/>
      <c r="GT212" s="125"/>
      <c r="GU212" s="125"/>
      <c r="GV212" s="125"/>
      <c r="GW212" s="125"/>
      <c r="GX212" s="125"/>
      <c r="GY212" s="125"/>
      <c r="GZ212" s="125"/>
      <c r="HA212" s="125"/>
      <c r="HB212" s="125"/>
      <c r="HC212" s="125"/>
      <c r="HD212" s="125"/>
      <c r="HE212" s="125"/>
      <c r="HF212" s="125"/>
      <c r="HG212" s="125"/>
      <c r="HH212" s="125"/>
      <c r="HI212" s="125"/>
      <c r="HJ212" s="125"/>
      <c r="HK212" s="125"/>
      <c r="HL212" s="125"/>
      <c r="HM212" s="125"/>
      <c r="HN212" s="125"/>
      <c r="HO212" s="125"/>
      <c r="HP212" s="125"/>
      <c r="HQ212" s="125"/>
      <c r="HR212" s="125"/>
      <c r="HS212" s="125"/>
      <c r="HT212" s="125"/>
      <c r="HU212" s="125"/>
      <c r="HV212" s="125"/>
      <c r="HW212" s="125"/>
      <c r="HX212" s="125"/>
      <c r="HY212" s="125"/>
      <c r="HZ212" s="125"/>
      <c r="IA212" s="125"/>
      <c r="IB212" s="125"/>
      <c r="IC212" s="125"/>
      <c r="ID212" s="125"/>
      <c r="IE212" s="125"/>
      <c r="IF212" s="125"/>
      <c r="IG212" s="125"/>
      <c r="IH212" s="125"/>
      <c r="II212" s="125"/>
      <c r="IJ212" s="125"/>
      <c r="IK212" s="125"/>
      <c r="IL212" s="125"/>
      <c r="IM212" s="125"/>
      <c r="IN212" s="125"/>
      <c r="IO212" s="125"/>
      <c r="IP212" s="125"/>
      <c r="IQ212" s="125"/>
      <c r="IR212" s="125"/>
      <c r="IS212" s="125"/>
      <c r="IT212" s="125"/>
      <c r="IU212" s="125"/>
      <c r="IV212" s="125"/>
    </row>
    <row r="213" spans="1:256" s="99" customFormat="1" ht="24" customHeight="1" x14ac:dyDescent="0.2">
      <c r="A213" s="183" t="s">
        <v>1384</v>
      </c>
      <c r="B213" s="151" t="s">
        <v>1386</v>
      </c>
      <c r="C213" s="183" t="s">
        <v>1387</v>
      </c>
      <c r="D213" s="445" t="s">
        <v>1388</v>
      </c>
      <c r="E213" s="151" t="s">
        <v>1392</v>
      </c>
      <c r="F213" s="160" t="s">
        <v>13</v>
      </c>
      <c r="G213" s="418"/>
      <c r="H213" s="179">
        <v>478.74</v>
      </c>
      <c r="I213" s="161">
        <f t="shared" si="15"/>
        <v>478.74</v>
      </c>
      <c r="J213" s="465"/>
      <c r="K213" s="441"/>
      <c r="L213" s="441"/>
      <c r="M213" s="441"/>
      <c r="N213" s="441"/>
      <c r="O213" s="441"/>
      <c r="P213" s="441"/>
      <c r="Q213" s="441"/>
      <c r="R213" s="441"/>
      <c r="S213" s="441"/>
      <c r="T213" s="441"/>
      <c r="U213" s="441"/>
      <c r="V213" s="441"/>
      <c r="W213" s="441"/>
      <c r="X213" s="441"/>
      <c r="Y213" s="441"/>
      <c r="Z213" s="441"/>
      <c r="AA213" s="441"/>
      <c r="AB213" s="441"/>
      <c r="AC213" s="441"/>
      <c r="AD213" s="441"/>
      <c r="AE213" s="441"/>
      <c r="AF213" s="441"/>
      <c r="AG213" s="441"/>
      <c r="AH213" s="441"/>
      <c r="AI213" s="441"/>
      <c r="AJ213" s="441"/>
      <c r="AK213" s="441"/>
      <c r="AL213" s="441"/>
      <c r="AM213" s="441"/>
      <c r="AN213" s="441"/>
      <c r="AO213" s="441"/>
      <c r="AP213" s="441"/>
      <c r="AQ213" s="441"/>
      <c r="AR213" s="441"/>
      <c r="AS213" s="441"/>
      <c r="AT213" s="441"/>
      <c r="AU213" s="441"/>
      <c r="AV213" s="441"/>
      <c r="AW213" s="441"/>
      <c r="AX213" s="441"/>
      <c r="AY213" s="441"/>
      <c r="AZ213" s="441"/>
      <c r="BA213" s="441"/>
      <c r="BB213" s="441"/>
      <c r="BC213" s="441"/>
      <c r="BD213" s="441"/>
      <c r="BE213" s="441"/>
      <c r="BF213" s="441"/>
      <c r="BG213" s="441"/>
      <c r="BH213" s="441"/>
      <c r="BI213" s="441"/>
      <c r="BJ213" s="441"/>
      <c r="BK213" s="441"/>
      <c r="BL213" s="441"/>
      <c r="BM213" s="441"/>
      <c r="BN213" s="441"/>
      <c r="BO213" s="441"/>
      <c r="BP213" s="441"/>
      <c r="BQ213" s="441"/>
      <c r="BR213" s="441"/>
      <c r="BS213" s="441"/>
      <c r="BT213" s="441"/>
      <c r="BU213" s="441"/>
      <c r="BV213" s="441"/>
      <c r="BW213" s="441"/>
      <c r="BX213" s="441"/>
      <c r="BY213" s="441"/>
      <c r="BZ213" s="441"/>
      <c r="CA213" s="441"/>
      <c r="CB213" s="441"/>
      <c r="CC213" s="441"/>
      <c r="CD213" s="441"/>
      <c r="CE213" s="441"/>
      <c r="CF213" s="441"/>
      <c r="CG213" s="441"/>
      <c r="CH213" s="441"/>
      <c r="CI213" s="441"/>
      <c r="CJ213" s="441"/>
      <c r="CK213" s="441"/>
      <c r="CL213" s="441"/>
      <c r="CM213" s="441"/>
      <c r="CN213" s="441"/>
      <c r="CO213" s="441"/>
      <c r="CP213" s="441"/>
      <c r="CQ213" s="441"/>
      <c r="CR213" s="441"/>
      <c r="CS213" s="441"/>
      <c r="CT213" s="441"/>
      <c r="CU213" s="441"/>
      <c r="CV213" s="441"/>
      <c r="CW213" s="441"/>
      <c r="CX213" s="441"/>
      <c r="CY213" s="441"/>
      <c r="CZ213" s="441"/>
      <c r="DA213" s="441"/>
      <c r="DB213" s="441"/>
      <c r="DC213" s="441"/>
      <c r="DD213" s="441"/>
      <c r="DE213" s="441"/>
      <c r="DF213" s="441"/>
      <c r="DG213" s="441"/>
      <c r="DH213" s="441"/>
      <c r="DI213" s="441"/>
      <c r="DJ213" s="441"/>
      <c r="DK213" s="441"/>
      <c r="DL213" s="441"/>
      <c r="DM213" s="441"/>
      <c r="DN213" s="441"/>
      <c r="DO213" s="441"/>
      <c r="DP213" s="441"/>
      <c r="DQ213" s="441"/>
      <c r="DR213" s="441"/>
      <c r="DS213" s="441"/>
      <c r="DT213" s="441"/>
      <c r="DU213" s="441"/>
      <c r="DV213" s="441"/>
      <c r="DW213" s="441"/>
      <c r="DX213" s="441"/>
      <c r="DY213" s="441"/>
      <c r="DZ213" s="441"/>
      <c r="EA213" s="441"/>
      <c r="EB213" s="441"/>
      <c r="EC213" s="441"/>
      <c r="ED213" s="441"/>
      <c r="EE213" s="441"/>
      <c r="EF213" s="441"/>
      <c r="EG213" s="441"/>
      <c r="EH213" s="441"/>
      <c r="EI213" s="441"/>
      <c r="EJ213" s="441"/>
      <c r="EK213" s="441"/>
      <c r="EL213" s="441"/>
      <c r="EM213" s="441"/>
      <c r="EN213" s="441"/>
      <c r="EO213" s="441"/>
      <c r="EP213" s="441"/>
      <c r="EQ213" s="441"/>
      <c r="ER213" s="441"/>
      <c r="ES213" s="441"/>
      <c r="ET213" s="441"/>
      <c r="EU213" s="441"/>
      <c r="EV213" s="441"/>
      <c r="EW213" s="441"/>
      <c r="EX213" s="441"/>
      <c r="EY213" s="441"/>
      <c r="EZ213" s="441"/>
      <c r="FA213" s="441"/>
      <c r="FB213" s="441"/>
      <c r="FC213" s="441"/>
      <c r="FD213" s="441"/>
      <c r="FE213" s="441"/>
      <c r="FF213" s="441"/>
      <c r="FG213" s="441"/>
      <c r="FH213" s="441"/>
      <c r="FI213" s="441"/>
      <c r="FJ213" s="441"/>
      <c r="FK213" s="441"/>
      <c r="FL213" s="441"/>
      <c r="FM213" s="441"/>
      <c r="FN213" s="441"/>
      <c r="FO213" s="441"/>
      <c r="FP213" s="441"/>
      <c r="FQ213" s="441"/>
      <c r="FR213" s="441"/>
      <c r="FS213" s="441"/>
      <c r="FT213" s="441"/>
      <c r="FU213" s="441"/>
      <c r="FV213" s="441"/>
      <c r="FW213" s="441"/>
      <c r="FX213" s="441"/>
      <c r="FY213" s="441"/>
      <c r="FZ213" s="441"/>
      <c r="GA213" s="441"/>
      <c r="GB213" s="441"/>
      <c r="GC213" s="441"/>
      <c r="GD213" s="441"/>
      <c r="GE213" s="441"/>
      <c r="GF213" s="441"/>
      <c r="GG213" s="441"/>
      <c r="GH213" s="441"/>
      <c r="GI213" s="441"/>
      <c r="GJ213" s="441"/>
      <c r="GK213" s="441"/>
      <c r="GL213" s="441"/>
      <c r="GM213" s="441"/>
      <c r="GN213" s="441"/>
      <c r="GO213" s="441"/>
      <c r="GP213" s="441"/>
      <c r="GQ213" s="441"/>
      <c r="GR213" s="441"/>
      <c r="GS213" s="441"/>
      <c r="GT213" s="441"/>
      <c r="GU213" s="441"/>
      <c r="GV213" s="441"/>
      <c r="GW213" s="441"/>
      <c r="GX213" s="441"/>
      <c r="GY213" s="441"/>
      <c r="GZ213" s="441"/>
      <c r="HA213" s="441"/>
      <c r="HB213" s="441"/>
      <c r="HC213" s="441"/>
      <c r="HD213" s="441"/>
      <c r="HE213" s="441"/>
      <c r="HF213" s="441"/>
      <c r="HG213" s="441"/>
      <c r="HH213" s="441"/>
      <c r="HI213" s="441"/>
      <c r="HJ213" s="441"/>
      <c r="HK213" s="441"/>
      <c r="HL213" s="441"/>
      <c r="HM213" s="441"/>
      <c r="HN213" s="441"/>
      <c r="HO213" s="441"/>
      <c r="HP213" s="441"/>
      <c r="HQ213" s="441"/>
      <c r="HR213" s="441"/>
      <c r="HS213" s="441"/>
      <c r="HT213" s="441"/>
      <c r="HU213" s="441"/>
      <c r="HV213" s="441"/>
      <c r="HW213" s="441"/>
      <c r="HX213" s="441"/>
      <c r="HY213" s="441"/>
      <c r="HZ213" s="441"/>
      <c r="IA213" s="441"/>
      <c r="IB213" s="441"/>
      <c r="IC213" s="441"/>
      <c r="ID213" s="441"/>
      <c r="IE213" s="441"/>
      <c r="IF213" s="441"/>
      <c r="IG213" s="441"/>
      <c r="IH213" s="441"/>
      <c r="II213" s="441"/>
      <c r="IJ213" s="441"/>
      <c r="IK213" s="441"/>
      <c r="IL213" s="441"/>
      <c r="IM213" s="441"/>
      <c r="IN213" s="441"/>
      <c r="IO213" s="441"/>
      <c r="IP213" s="441"/>
      <c r="IQ213" s="441"/>
      <c r="IR213" s="441"/>
      <c r="IS213" s="441"/>
      <c r="IT213" s="441"/>
      <c r="IU213" s="441"/>
      <c r="IV213" s="441"/>
    </row>
    <row r="214" spans="1:256" s="99" customFormat="1" ht="24" customHeight="1" x14ac:dyDescent="0.2">
      <c r="A214" s="183" t="s">
        <v>1385</v>
      </c>
      <c r="B214" s="151" t="s">
        <v>1386</v>
      </c>
      <c r="C214" s="183" t="s">
        <v>1390</v>
      </c>
      <c r="D214" s="445" t="s">
        <v>1389</v>
      </c>
      <c r="E214" s="151" t="s">
        <v>1391</v>
      </c>
      <c r="F214" s="160" t="s">
        <v>13</v>
      </c>
      <c r="G214" s="418"/>
      <c r="H214" s="179">
        <v>514.09</v>
      </c>
      <c r="I214" s="161">
        <f t="shared" si="15"/>
        <v>514.09</v>
      </c>
      <c r="J214" s="465"/>
      <c r="K214" s="441"/>
      <c r="L214" s="441"/>
      <c r="M214" s="441"/>
      <c r="N214" s="441"/>
      <c r="O214" s="441"/>
      <c r="P214" s="441"/>
      <c r="Q214" s="441"/>
      <c r="R214" s="441"/>
      <c r="S214" s="441"/>
      <c r="T214" s="441"/>
      <c r="U214" s="441"/>
      <c r="V214" s="441"/>
      <c r="W214" s="441"/>
      <c r="X214" s="441"/>
      <c r="Y214" s="441"/>
      <c r="Z214" s="441"/>
      <c r="AA214" s="441"/>
      <c r="AB214" s="441"/>
      <c r="AC214" s="441"/>
      <c r="AD214" s="441"/>
      <c r="AE214" s="441"/>
      <c r="AF214" s="441"/>
      <c r="AG214" s="441"/>
      <c r="AH214" s="441"/>
      <c r="AI214" s="441"/>
      <c r="AJ214" s="441"/>
      <c r="AK214" s="441"/>
      <c r="AL214" s="441"/>
      <c r="AM214" s="441"/>
      <c r="AN214" s="441"/>
      <c r="AO214" s="441"/>
      <c r="AP214" s="441"/>
      <c r="AQ214" s="441"/>
      <c r="AR214" s="441"/>
      <c r="AS214" s="441"/>
      <c r="AT214" s="441"/>
      <c r="AU214" s="441"/>
      <c r="AV214" s="441"/>
      <c r="AW214" s="441"/>
      <c r="AX214" s="441"/>
      <c r="AY214" s="441"/>
      <c r="AZ214" s="441"/>
      <c r="BA214" s="441"/>
      <c r="BB214" s="441"/>
      <c r="BC214" s="441"/>
      <c r="BD214" s="441"/>
      <c r="BE214" s="441"/>
      <c r="BF214" s="441"/>
      <c r="BG214" s="441"/>
      <c r="BH214" s="441"/>
      <c r="BI214" s="441"/>
      <c r="BJ214" s="441"/>
      <c r="BK214" s="441"/>
      <c r="BL214" s="441"/>
      <c r="BM214" s="441"/>
      <c r="BN214" s="441"/>
      <c r="BO214" s="441"/>
      <c r="BP214" s="441"/>
      <c r="BQ214" s="441"/>
      <c r="BR214" s="441"/>
      <c r="BS214" s="441"/>
      <c r="BT214" s="441"/>
      <c r="BU214" s="441"/>
      <c r="BV214" s="441"/>
      <c r="BW214" s="441"/>
      <c r="BX214" s="441"/>
      <c r="BY214" s="441"/>
      <c r="BZ214" s="441"/>
      <c r="CA214" s="441"/>
      <c r="CB214" s="441"/>
      <c r="CC214" s="441"/>
      <c r="CD214" s="441"/>
      <c r="CE214" s="441"/>
      <c r="CF214" s="441"/>
      <c r="CG214" s="441"/>
      <c r="CH214" s="441"/>
      <c r="CI214" s="441"/>
      <c r="CJ214" s="441"/>
      <c r="CK214" s="441"/>
      <c r="CL214" s="441"/>
      <c r="CM214" s="441"/>
      <c r="CN214" s="441"/>
      <c r="CO214" s="441"/>
      <c r="CP214" s="441"/>
      <c r="CQ214" s="441"/>
      <c r="CR214" s="441"/>
      <c r="CS214" s="441"/>
      <c r="CT214" s="441"/>
      <c r="CU214" s="441"/>
      <c r="CV214" s="441"/>
      <c r="CW214" s="441"/>
      <c r="CX214" s="441"/>
      <c r="CY214" s="441"/>
      <c r="CZ214" s="441"/>
      <c r="DA214" s="441"/>
      <c r="DB214" s="441"/>
      <c r="DC214" s="441"/>
      <c r="DD214" s="441"/>
      <c r="DE214" s="441"/>
      <c r="DF214" s="441"/>
      <c r="DG214" s="441"/>
      <c r="DH214" s="441"/>
      <c r="DI214" s="441"/>
      <c r="DJ214" s="441"/>
      <c r="DK214" s="441"/>
      <c r="DL214" s="441"/>
      <c r="DM214" s="441"/>
      <c r="DN214" s="441"/>
      <c r="DO214" s="441"/>
      <c r="DP214" s="441"/>
      <c r="DQ214" s="441"/>
      <c r="DR214" s="441"/>
      <c r="DS214" s="441"/>
      <c r="DT214" s="441"/>
      <c r="DU214" s="441"/>
      <c r="DV214" s="441"/>
      <c r="DW214" s="441"/>
      <c r="DX214" s="441"/>
      <c r="DY214" s="441"/>
      <c r="DZ214" s="441"/>
      <c r="EA214" s="441"/>
      <c r="EB214" s="441"/>
      <c r="EC214" s="441"/>
      <c r="ED214" s="441"/>
      <c r="EE214" s="441"/>
      <c r="EF214" s="441"/>
      <c r="EG214" s="441"/>
      <c r="EH214" s="441"/>
      <c r="EI214" s="441"/>
      <c r="EJ214" s="441"/>
      <c r="EK214" s="441"/>
      <c r="EL214" s="441"/>
      <c r="EM214" s="441"/>
      <c r="EN214" s="441"/>
      <c r="EO214" s="441"/>
      <c r="EP214" s="441"/>
      <c r="EQ214" s="441"/>
      <c r="ER214" s="441"/>
      <c r="ES214" s="441"/>
      <c r="ET214" s="441"/>
      <c r="EU214" s="441"/>
      <c r="EV214" s="441"/>
      <c r="EW214" s="441"/>
      <c r="EX214" s="441"/>
      <c r="EY214" s="441"/>
      <c r="EZ214" s="441"/>
      <c r="FA214" s="441"/>
      <c r="FB214" s="441"/>
      <c r="FC214" s="441"/>
      <c r="FD214" s="441"/>
      <c r="FE214" s="441"/>
      <c r="FF214" s="441"/>
      <c r="FG214" s="441"/>
      <c r="FH214" s="441"/>
      <c r="FI214" s="441"/>
      <c r="FJ214" s="441"/>
      <c r="FK214" s="441"/>
      <c r="FL214" s="441"/>
      <c r="FM214" s="441"/>
      <c r="FN214" s="441"/>
      <c r="FO214" s="441"/>
      <c r="FP214" s="441"/>
      <c r="FQ214" s="441"/>
      <c r="FR214" s="441"/>
      <c r="FS214" s="441"/>
      <c r="FT214" s="441"/>
      <c r="FU214" s="441"/>
      <c r="FV214" s="441"/>
      <c r="FW214" s="441"/>
      <c r="FX214" s="441"/>
      <c r="FY214" s="441"/>
      <c r="FZ214" s="441"/>
      <c r="GA214" s="441"/>
      <c r="GB214" s="441"/>
      <c r="GC214" s="441"/>
      <c r="GD214" s="441"/>
      <c r="GE214" s="441"/>
      <c r="GF214" s="441"/>
      <c r="GG214" s="441"/>
      <c r="GH214" s="441"/>
      <c r="GI214" s="441"/>
      <c r="GJ214" s="441"/>
      <c r="GK214" s="441"/>
      <c r="GL214" s="441"/>
      <c r="GM214" s="441"/>
      <c r="GN214" s="441"/>
      <c r="GO214" s="441"/>
      <c r="GP214" s="441"/>
      <c r="GQ214" s="441"/>
      <c r="GR214" s="441"/>
      <c r="GS214" s="441"/>
      <c r="GT214" s="441"/>
      <c r="GU214" s="441"/>
      <c r="GV214" s="441"/>
      <c r="GW214" s="441"/>
      <c r="GX214" s="441"/>
      <c r="GY214" s="441"/>
      <c r="GZ214" s="441"/>
      <c r="HA214" s="441"/>
      <c r="HB214" s="441"/>
      <c r="HC214" s="441"/>
      <c r="HD214" s="441"/>
      <c r="HE214" s="441"/>
      <c r="HF214" s="441"/>
      <c r="HG214" s="441"/>
      <c r="HH214" s="441"/>
      <c r="HI214" s="441"/>
      <c r="HJ214" s="441"/>
      <c r="HK214" s="441"/>
      <c r="HL214" s="441"/>
      <c r="HM214" s="441"/>
      <c r="HN214" s="441"/>
      <c r="HO214" s="441"/>
      <c r="HP214" s="441"/>
      <c r="HQ214" s="441"/>
      <c r="HR214" s="441"/>
      <c r="HS214" s="441"/>
      <c r="HT214" s="441"/>
      <c r="HU214" s="441"/>
      <c r="HV214" s="441"/>
      <c r="HW214" s="441"/>
      <c r="HX214" s="441"/>
      <c r="HY214" s="441"/>
      <c r="HZ214" s="441"/>
      <c r="IA214" s="441"/>
      <c r="IB214" s="441"/>
      <c r="IC214" s="441"/>
      <c r="ID214" s="441"/>
      <c r="IE214" s="441"/>
      <c r="IF214" s="441"/>
      <c r="IG214" s="441"/>
      <c r="IH214" s="441"/>
      <c r="II214" s="441"/>
      <c r="IJ214" s="441"/>
      <c r="IK214" s="441"/>
      <c r="IL214" s="441"/>
      <c r="IM214" s="441"/>
      <c r="IN214" s="441"/>
      <c r="IO214" s="441"/>
      <c r="IP214" s="441"/>
      <c r="IQ214" s="441"/>
      <c r="IR214" s="441"/>
      <c r="IS214" s="441"/>
      <c r="IT214" s="441"/>
      <c r="IU214" s="441"/>
      <c r="IV214" s="441"/>
    </row>
    <row r="215" spans="1:256" s="99" customFormat="1" ht="24" customHeight="1" x14ac:dyDescent="0.2">
      <c r="A215" s="183" t="s">
        <v>1677</v>
      </c>
      <c r="B215" s="151" t="s">
        <v>654</v>
      </c>
      <c r="C215" s="183" t="s">
        <v>1675</v>
      </c>
      <c r="D215" s="445" t="s">
        <v>1679</v>
      </c>
      <c r="E215" s="858"/>
      <c r="F215" s="160" t="s">
        <v>13</v>
      </c>
      <c r="G215" s="859"/>
      <c r="H215" s="179">
        <v>603.76</v>
      </c>
      <c r="I215" s="161">
        <f t="shared" si="15"/>
        <v>603.76</v>
      </c>
      <c r="J215" s="860"/>
      <c r="K215" s="861"/>
      <c r="L215" s="861"/>
      <c r="M215" s="861"/>
      <c r="N215" s="861"/>
      <c r="O215" s="861"/>
      <c r="P215" s="861"/>
      <c r="Q215" s="861"/>
      <c r="R215" s="861"/>
      <c r="S215" s="861"/>
      <c r="T215" s="861"/>
      <c r="U215" s="861"/>
      <c r="V215" s="861"/>
      <c r="W215" s="861"/>
      <c r="X215" s="861"/>
      <c r="Y215" s="861"/>
      <c r="Z215" s="861"/>
      <c r="AA215" s="861"/>
      <c r="AB215" s="861"/>
      <c r="AC215" s="861"/>
      <c r="AD215" s="861"/>
      <c r="AE215" s="861"/>
      <c r="AF215" s="861"/>
      <c r="AG215" s="861"/>
      <c r="AH215" s="861"/>
      <c r="AI215" s="861"/>
      <c r="AJ215" s="861"/>
      <c r="AK215" s="861"/>
      <c r="AL215" s="861"/>
      <c r="AM215" s="861"/>
      <c r="AN215" s="861"/>
      <c r="AO215" s="861"/>
      <c r="AP215" s="861"/>
      <c r="AQ215" s="861"/>
      <c r="AR215" s="861"/>
      <c r="AS215" s="861"/>
      <c r="AT215" s="861"/>
      <c r="AU215" s="861"/>
      <c r="AV215" s="861"/>
      <c r="AW215" s="861"/>
      <c r="AX215" s="861"/>
      <c r="AY215" s="861"/>
      <c r="AZ215" s="861"/>
      <c r="BA215" s="861"/>
      <c r="BB215" s="861"/>
      <c r="BC215" s="861"/>
      <c r="BD215" s="861"/>
      <c r="BE215" s="861"/>
      <c r="BF215" s="861"/>
      <c r="BG215" s="861"/>
      <c r="BH215" s="861"/>
      <c r="BI215" s="861"/>
      <c r="BJ215" s="861"/>
      <c r="BK215" s="861"/>
      <c r="BL215" s="861"/>
      <c r="BM215" s="861"/>
      <c r="BN215" s="861"/>
      <c r="BO215" s="861"/>
      <c r="BP215" s="861"/>
      <c r="BQ215" s="861"/>
      <c r="BR215" s="861"/>
      <c r="BS215" s="861"/>
      <c r="BT215" s="861"/>
      <c r="BU215" s="861"/>
      <c r="BV215" s="861"/>
      <c r="BW215" s="861"/>
      <c r="BX215" s="861"/>
      <c r="BY215" s="861"/>
      <c r="BZ215" s="861"/>
      <c r="CA215" s="861"/>
      <c r="CB215" s="861"/>
      <c r="CC215" s="861"/>
      <c r="CD215" s="861"/>
      <c r="CE215" s="861"/>
      <c r="CF215" s="861"/>
      <c r="CG215" s="861"/>
      <c r="CH215" s="861"/>
      <c r="CI215" s="861"/>
      <c r="CJ215" s="861"/>
      <c r="CK215" s="861"/>
      <c r="CL215" s="861"/>
      <c r="CM215" s="861"/>
      <c r="CN215" s="861"/>
      <c r="CO215" s="861"/>
      <c r="CP215" s="861"/>
      <c r="CQ215" s="861"/>
      <c r="CR215" s="861"/>
      <c r="CS215" s="861"/>
      <c r="CT215" s="861"/>
      <c r="CU215" s="861"/>
      <c r="CV215" s="861"/>
      <c r="CW215" s="861"/>
      <c r="CX215" s="861"/>
      <c r="CY215" s="861"/>
      <c r="CZ215" s="861"/>
      <c r="DA215" s="861"/>
      <c r="DB215" s="861"/>
      <c r="DC215" s="861"/>
      <c r="DD215" s="861"/>
      <c r="DE215" s="861"/>
      <c r="DF215" s="861"/>
      <c r="DG215" s="861"/>
      <c r="DH215" s="861"/>
      <c r="DI215" s="861"/>
      <c r="DJ215" s="861"/>
      <c r="DK215" s="861"/>
      <c r="DL215" s="861"/>
      <c r="DM215" s="861"/>
      <c r="DN215" s="861"/>
      <c r="DO215" s="861"/>
      <c r="DP215" s="861"/>
      <c r="DQ215" s="861"/>
      <c r="DR215" s="861"/>
      <c r="DS215" s="861"/>
      <c r="DT215" s="861"/>
      <c r="DU215" s="861"/>
      <c r="DV215" s="861"/>
      <c r="DW215" s="861"/>
      <c r="DX215" s="861"/>
      <c r="DY215" s="861"/>
      <c r="DZ215" s="861"/>
      <c r="EA215" s="861"/>
      <c r="EB215" s="861"/>
      <c r="EC215" s="861"/>
      <c r="ED215" s="861"/>
      <c r="EE215" s="861"/>
      <c r="EF215" s="861"/>
      <c r="EG215" s="861"/>
      <c r="EH215" s="861"/>
      <c r="EI215" s="861"/>
      <c r="EJ215" s="861"/>
      <c r="EK215" s="861"/>
      <c r="EL215" s="861"/>
      <c r="EM215" s="861"/>
      <c r="EN215" s="861"/>
      <c r="EO215" s="861"/>
      <c r="EP215" s="861"/>
      <c r="EQ215" s="861"/>
      <c r="ER215" s="861"/>
      <c r="ES215" s="861"/>
      <c r="ET215" s="861"/>
      <c r="EU215" s="861"/>
      <c r="EV215" s="861"/>
      <c r="EW215" s="861"/>
      <c r="EX215" s="861"/>
      <c r="EY215" s="861"/>
      <c r="EZ215" s="861"/>
      <c r="FA215" s="861"/>
      <c r="FB215" s="861"/>
      <c r="FC215" s="861"/>
      <c r="FD215" s="861"/>
      <c r="FE215" s="861"/>
      <c r="FF215" s="861"/>
      <c r="FG215" s="861"/>
      <c r="FH215" s="861"/>
      <c r="FI215" s="861"/>
      <c r="FJ215" s="861"/>
      <c r="FK215" s="861"/>
      <c r="FL215" s="861"/>
      <c r="FM215" s="861"/>
      <c r="FN215" s="861"/>
      <c r="FO215" s="861"/>
      <c r="FP215" s="861"/>
      <c r="FQ215" s="861"/>
      <c r="FR215" s="861"/>
      <c r="FS215" s="861"/>
      <c r="FT215" s="861"/>
      <c r="FU215" s="861"/>
      <c r="FV215" s="861"/>
      <c r="FW215" s="861"/>
      <c r="FX215" s="861"/>
      <c r="FY215" s="861"/>
      <c r="FZ215" s="861"/>
      <c r="GA215" s="861"/>
      <c r="GB215" s="861"/>
      <c r="GC215" s="861"/>
      <c r="GD215" s="861"/>
      <c r="GE215" s="861"/>
      <c r="GF215" s="861"/>
      <c r="GG215" s="861"/>
      <c r="GH215" s="861"/>
      <c r="GI215" s="861"/>
      <c r="GJ215" s="861"/>
      <c r="GK215" s="861"/>
      <c r="GL215" s="861"/>
      <c r="GM215" s="861"/>
      <c r="GN215" s="861"/>
      <c r="GO215" s="861"/>
      <c r="GP215" s="861"/>
      <c r="GQ215" s="861"/>
      <c r="GR215" s="861"/>
      <c r="GS215" s="861"/>
      <c r="GT215" s="861"/>
      <c r="GU215" s="861"/>
      <c r="GV215" s="861"/>
      <c r="GW215" s="861"/>
      <c r="GX215" s="861"/>
      <c r="GY215" s="861"/>
      <c r="GZ215" s="861"/>
      <c r="HA215" s="861"/>
      <c r="HB215" s="861"/>
      <c r="HC215" s="861"/>
      <c r="HD215" s="861"/>
      <c r="HE215" s="861"/>
      <c r="HF215" s="861"/>
      <c r="HG215" s="861"/>
      <c r="HH215" s="861"/>
      <c r="HI215" s="861"/>
      <c r="HJ215" s="861"/>
      <c r="HK215" s="861"/>
      <c r="HL215" s="861"/>
      <c r="HM215" s="861"/>
      <c r="HN215" s="861"/>
      <c r="HO215" s="861"/>
      <c r="HP215" s="861"/>
      <c r="HQ215" s="861"/>
      <c r="HR215" s="861"/>
      <c r="HS215" s="861"/>
      <c r="HT215" s="861"/>
      <c r="HU215" s="861"/>
      <c r="HV215" s="861"/>
      <c r="HW215" s="861"/>
      <c r="HX215" s="861"/>
      <c r="HY215" s="861"/>
      <c r="HZ215" s="861"/>
      <c r="IA215" s="861"/>
      <c r="IB215" s="861"/>
      <c r="IC215" s="861"/>
      <c r="ID215" s="861"/>
      <c r="IE215" s="861"/>
      <c r="IF215" s="861"/>
      <c r="IG215" s="861"/>
      <c r="IH215" s="861"/>
      <c r="II215" s="861"/>
      <c r="IJ215" s="861"/>
      <c r="IK215" s="861"/>
      <c r="IL215" s="861"/>
      <c r="IM215" s="861"/>
      <c r="IN215" s="861"/>
      <c r="IO215" s="861"/>
      <c r="IP215" s="861"/>
      <c r="IQ215" s="861"/>
      <c r="IR215" s="861"/>
      <c r="IS215" s="861"/>
      <c r="IT215" s="861"/>
      <c r="IU215" s="861"/>
      <c r="IV215" s="861"/>
    </row>
    <row r="216" spans="1:256" s="99" customFormat="1" ht="24" customHeight="1" x14ac:dyDescent="0.2">
      <c r="A216" s="183" t="s">
        <v>1678</v>
      </c>
      <c r="B216" s="151" t="s">
        <v>654</v>
      </c>
      <c r="C216" s="183" t="s">
        <v>1676</v>
      </c>
      <c r="D216" s="445" t="s">
        <v>1680</v>
      </c>
      <c r="E216" s="858"/>
      <c r="F216" s="160" t="s">
        <v>13</v>
      </c>
      <c r="G216" s="859"/>
      <c r="H216" s="179">
        <v>759.76</v>
      </c>
      <c r="I216" s="161">
        <f t="shared" si="15"/>
        <v>759.76</v>
      </c>
      <c r="J216" s="860"/>
      <c r="K216" s="861"/>
      <c r="L216" s="861"/>
      <c r="M216" s="861"/>
      <c r="N216" s="861"/>
      <c r="O216" s="861"/>
      <c r="P216" s="861"/>
      <c r="Q216" s="861"/>
      <c r="R216" s="861"/>
      <c r="S216" s="861"/>
      <c r="T216" s="861"/>
      <c r="U216" s="861"/>
      <c r="V216" s="861"/>
      <c r="W216" s="861"/>
      <c r="X216" s="861"/>
      <c r="Y216" s="861"/>
      <c r="Z216" s="861"/>
      <c r="AA216" s="861"/>
      <c r="AB216" s="861"/>
      <c r="AC216" s="861"/>
      <c r="AD216" s="861"/>
      <c r="AE216" s="861"/>
      <c r="AF216" s="861"/>
      <c r="AG216" s="861"/>
      <c r="AH216" s="861"/>
      <c r="AI216" s="861"/>
      <c r="AJ216" s="861"/>
      <c r="AK216" s="861"/>
      <c r="AL216" s="861"/>
      <c r="AM216" s="861"/>
      <c r="AN216" s="861"/>
      <c r="AO216" s="861"/>
      <c r="AP216" s="861"/>
      <c r="AQ216" s="861"/>
      <c r="AR216" s="861"/>
      <c r="AS216" s="861"/>
      <c r="AT216" s="861"/>
      <c r="AU216" s="861"/>
      <c r="AV216" s="861"/>
      <c r="AW216" s="861"/>
      <c r="AX216" s="861"/>
      <c r="AY216" s="861"/>
      <c r="AZ216" s="861"/>
      <c r="BA216" s="861"/>
      <c r="BB216" s="861"/>
      <c r="BC216" s="861"/>
      <c r="BD216" s="861"/>
      <c r="BE216" s="861"/>
      <c r="BF216" s="861"/>
      <c r="BG216" s="861"/>
      <c r="BH216" s="861"/>
      <c r="BI216" s="861"/>
      <c r="BJ216" s="861"/>
      <c r="BK216" s="861"/>
      <c r="BL216" s="861"/>
      <c r="BM216" s="861"/>
      <c r="BN216" s="861"/>
      <c r="BO216" s="861"/>
      <c r="BP216" s="861"/>
      <c r="BQ216" s="861"/>
      <c r="BR216" s="861"/>
      <c r="BS216" s="861"/>
      <c r="BT216" s="861"/>
      <c r="BU216" s="861"/>
      <c r="BV216" s="861"/>
      <c r="BW216" s="861"/>
      <c r="BX216" s="861"/>
      <c r="BY216" s="861"/>
      <c r="BZ216" s="861"/>
      <c r="CA216" s="861"/>
      <c r="CB216" s="861"/>
      <c r="CC216" s="861"/>
      <c r="CD216" s="861"/>
      <c r="CE216" s="861"/>
      <c r="CF216" s="861"/>
      <c r="CG216" s="861"/>
      <c r="CH216" s="861"/>
      <c r="CI216" s="861"/>
      <c r="CJ216" s="861"/>
      <c r="CK216" s="861"/>
      <c r="CL216" s="861"/>
      <c r="CM216" s="861"/>
      <c r="CN216" s="861"/>
      <c r="CO216" s="861"/>
      <c r="CP216" s="861"/>
      <c r="CQ216" s="861"/>
      <c r="CR216" s="861"/>
      <c r="CS216" s="861"/>
      <c r="CT216" s="861"/>
      <c r="CU216" s="861"/>
      <c r="CV216" s="861"/>
      <c r="CW216" s="861"/>
      <c r="CX216" s="861"/>
      <c r="CY216" s="861"/>
      <c r="CZ216" s="861"/>
      <c r="DA216" s="861"/>
      <c r="DB216" s="861"/>
      <c r="DC216" s="861"/>
      <c r="DD216" s="861"/>
      <c r="DE216" s="861"/>
      <c r="DF216" s="861"/>
      <c r="DG216" s="861"/>
      <c r="DH216" s="861"/>
      <c r="DI216" s="861"/>
      <c r="DJ216" s="861"/>
      <c r="DK216" s="861"/>
      <c r="DL216" s="861"/>
      <c r="DM216" s="861"/>
      <c r="DN216" s="861"/>
      <c r="DO216" s="861"/>
      <c r="DP216" s="861"/>
      <c r="DQ216" s="861"/>
      <c r="DR216" s="861"/>
      <c r="DS216" s="861"/>
      <c r="DT216" s="861"/>
      <c r="DU216" s="861"/>
      <c r="DV216" s="861"/>
      <c r="DW216" s="861"/>
      <c r="DX216" s="861"/>
      <c r="DY216" s="861"/>
      <c r="DZ216" s="861"/>
      <c r="EA216" s="861"/>
      <c r="EB216" s="861"/>
      <c r="EC216" s="861"/>
      <c r="ED216" s="861"/>
      <c r="EE216" s="861"/>
      <c r="EF216" s="861"/>
      <c r="EG216" s="861"/>
      <c r="EH216" s="861"/>
      <c r="EI216" s="861"/>
      <c r="EJ216" s="861"/>
      <c r="EK216" s="861"/>
      <c r="EL216" s="861"/>
      <c r="EM216" s="861"/>
      <c r="EN216" s="861"/>
      <c r="EO216" s="861"/>
      <c r="EP216" s="861"/>
      <c r="EQ216" s="861"/>
      <c r="ER216" s="861"/>
      <c r="ES216" s="861"/>
      <c r="ET216" s="861"/>
      <c r="EU216" s="861"/>
      <c r="EV216" s="861"/>
      <c r="EW216" s="861"/>
      <c r="EX216" s="861"/>
      <c r="EY216" s="861"/>
      <c r="EZ216" s="861"/>
      <c r="FA216" s="861"/>
      <c r="FB216" s="861"/>
      <c r="FC216" s="861"/>
      <c r="FD216" s="861"/>
      <c r="FE216" s="861"/>
      <c r="FF216" s="861"/>
      <c r="FG216" s="861"/>
      <c r="FH216" s="861"/>
      <c r="FI216" s="861"/>
      <c r="FJ216" s="861"/>
      <c r="FK216" s="861"/>
      <c r="FL216" s="861"/>
      <c r="FM216" s="861"/>
      <c r="FN216" s="861"/>
      <c r="FO216" s="861"/>
      <c r="FP216" s="861"/>
      <c r="FQ216" s="861"/>
      <c r="FR216" s="861"/>
      <c r="FS216" s="861"/>
      <c r="FT216" s="861"/>
      <c r="FU216" s="861"/>
      <c r="FV216" s="861"/>
      <c r="FW216" s="861"/>
      <c r="FX216" s="861"/>
      <c r="FY216" s="861"/>
      <c r="FZ216" s="861"/>
      <c r="GA216" s="861"/>
      <c r="GB216" s="861"/>
      <c r="GC216" s="861"/>
      <c r="GD216" s="861"/>
      <c r="GE216" s="861"/>
      <c r="GF216" s="861"/>
      <c r="GG216" s="861"/>
      <c r="GH216" s="861"/>
      <c r="GI216" s="861"/>
      <c r="GJ216" s="861"/>
      <c r="GK216" s="861"/>
      <c r="GL216" s="861"/>
      <c r="GM216" s="861"/>
      <c r="GN216" s="861"/>
      <c r="GO216" s="861"/>
      <c r="GP216" s="861"/>
      <c r="GQ216" s="861"/>
      <c r="GR216" s="861"/>
      <c r="GS216" s="861"/>
      <c r="GT216" s="861"/>
      <c r="GU216" s="861"/>
      <c r="GV216" s="861"/>
      <c r="GW216" s="861"/>
      <c r="GX216" s="861"/>
      <c r="GY216" s="861"/>
      <c r="GZ216" s="861"/>
      <c r="HA216" s="861"/>
      <c r="HB216" s="861"/>
      <c r="HC216" s="861"/>
      <c r="HD216" s="861"/>
      <c r="HE216" s="861"/>
      <c r="HF216" s="861"/>
      <c r="HG216" s="861"/>
      <c r="HH216" s="861"/>
      <c r="HI216" s="861"/>
      <c r="HJ216" s="861"/>
      <c r="HK216" s="861"/>
      <c r="HL216" s="861"/>
      <c r="HM216" s="861"/>
      <c r="HN216" s="861"/>
      <c r="HO216" s="861"/>
      <c r="HP216" s="861"/>
      <c r="HQ216" s="861"/>
      <c r="HR216" s="861"/>
      <c r="HS216" s="861"/>
      <c r="HT216" s="861"/>
      <c r="HU216" s="861"/>
      <c r="HV216" s="861"/>
      <c r="HW216" s="861"/>
      <c r="HX216" s="861"/>
      <c r="HY216" s="861"/>
      <c r="HZ216" s="861"/>
      <c r="IA216" s="861"/>
      <c r="IB216" s="861"/>
      <c r="IC216" s="861"/>
      <c r="ID216" s="861"/>
      <c r="IE216" s="861"/>
      <c r="IF216" s="861"/>
      <c r="IG216" s="861"/>
      <c r="IH216" s="861"/>
      <c r="II216" s="861"/>
      <c r="IJ216" s="861"/>
      <c r="IK216" s="861"/>
      <c r="IL216" s="861"/>
      <c r="IM216" s="861"/>
      <c r="IN216" s="861"/>
      <c r="IO216" s="861"/>
      <c r="IP216" s="861"/>
      <c r="IQ216" s="861"/>
      <c r="IR216" s="861"/>
      <c r="IS216" s="861"/>
      <c r="IT216" s="861"/>
      <c r="IU216" s="861"/>
      <c r="IV216" s="861"/>
    </row>
    <row r="217" spans="1:256" s="99" customFormat="1" ht="24" customHeight="1" x14ac:dyDescent="0.2">
      <c r="A217" s="183" t="s">
        <v>1330</v>
      </c>
      <c r="B217" s="151" t="s">
        <v>654</v>
      </c>
      <c r="C217" s="183" t="s">
        <v>1331</v>
      </c>
      <c r="D217" s="445" t="s">
        <v>1332</v>
      </c>
      <c r="E217" s="444" t="s">
        <v>1336</v>
      </c>
      <c r="F217" s="160" t="s">
        <v>13</v>
      </c>
      <c r="G217" s="467"/>
      <c r="H217" s="179">
        <v>497.76</v>
      </c>
      <c r="I217" s="161">
        <f t="shared" si="15"/>
        <v>497.76</v>
      </c>
      <c r="J217" s="468"/>
      <c r="K217" s="469"/>
      <c r="L217" s="469"/>
      <c r="M217" s="469"/>
      <c r="N217" s="469"/>
      <c r="O217" s="469"/>
      <c r="P217" s="469"/>
      <c r="Q217" s="469"/>
      <c r="R217" s="469"/>
      <c r="S217" s="469"/>
      <c r="T217" s="469"/>
      <c r="U217" s="469"/>
      <c r="V217" s="469"/>
      <c r="W217" s="469"/>
      <c r="X217" s="469"/>
      <c r="Y217" s="469"/>
      <c r="Z217" s="469"/>
      <c r="AA217" s="469"/>
      <c r="AB217" s="469"/>
      <c r="AC217" s="469"/>
      <c r="AD217" s="469"/>
      <c r="AE217" s="469"/>
      <c r="AF217" s="469"/>
      <c r="AG217" s="469"/>
      <c r="AH217" s="469"/>
      <c r="AI217" s="469"/>
      <c r="AJ217" s="469"/>
      <c r="AK217" s="469"/>
      <c r="AL217" s="469"/>
      <c r="AM217" s="469"/>
      <c r="AN217" s="469"/>
      <c r="AO217" s="469"/>
      <c r="AP217" s="469"/>
      <c r="AQ217" s="469"/>
      <c r="AR217" s="469"/>
      <c r="AS217" s="469"/>
      <c r="AT217" s="469"/>
      <c r="AU217" s="469"/>
      <c r="AV217" s="469"/>
      <c r="AW217" s="469"/>
      <c r="AX217" s="469"/>
      <c r="AY217" s="469"/>
      <c r="AZ217" s="469"/>
      <c r="BA217" s="469"/>
      <c r="BB217" s="469"/>
      <c r="BC217" s="469"/>
      <c r="BD217" s="469"/>
      <c r="BE217" s="469"/>
      <c r="BF217" s="469"/>
      <c r="BG217" s="469"/>
      <c r="BH217" s="469"/>
      <c r="BI217" s="469"/>
      <c r="BJ217" s="469"/>
      <c r="BK217" s="469"/>
      <c r="BL217" s="469"/>
      <c r="BM217" s="469"/>
      <c r="BN217" s="469"/>
      <c r="BO217" s="469"/>
      <c r="BP217" s="469"/>
      <c r="BQ217" s="469"/>
      <c r="BR217" s="469"/>
      <c r="BS217" s="469"/>
      <c r="BT217" s="469"/>
      <c r="BU217" s="469"/>
      <c r="BV217" s="469"/>
      <c r="BW217" s="469"/>
      <c r="BX217" s="469"/>
      <c r="BY217" s="469"/>
      <c r="BZ217" s="469"/>
      <c r="CA217" s="469"/>
      <c r="CB217" s="469"/>
      <c r="CC217" s="469"/>
      <c r="CD217" s="469"/>
      <c r="CE217" s="469"/>
      <c r="CF217" s="469"/>
      <c r="CG217" s="469"/>
      <c r="CH217" s="469"/>
      <c r="CI217" s="469"/>
      <c r="CJ217" s="469"/>
      <c r="CK217" s="469"/>
      <c r="CL217" s="469"/>
      <c r="CM217" s="469"/>
      <c r="CN217" s="469"/>
      <c r="CO217" s="469"/>
      <c r="CP217" s="469"/>
      <c r="CQ217" s="469"/>
      <c r="CR217" s="469"/>
      <c r="CS217" s="469"/>
      <c r="CT217" s="469"/>
      <c r="CU217" s="469"/>
      <c r="CV217" s="469"/>
      <c r="CW217" s="469"/>
      <c r="CX217" s="469"/>
      <c r="CY217" s="469"/>
      <c r="CZ217" s="469"/>
      <c r="DA217" s="469"/>
      <c r="DB217" s="469"/>
      <c r="DC217" s="469"/>
      <c r="DD217" s="469"/>
      <c r="DE217" s="469"/>
      <c r="DF217" s="469"/>
      <c r="DG217" s="469"/>
      <c r="DH217" s="469"/>
      <c r="DI217" s="469"/>
      <c r="DJ217" s="469"/>
      <c r="DK217" s="469"/>
      <c r="DL217" s="469"/>
      <c r="DM217" s="469"/>
      <c r="DN217" s="469"/>
      <c r="DO217" s="469"/>
      <c r="DP217" s="469"/>
      <c r="DQ217" s="469"/>
      <c r="DR217" s="469"/>
      <c r="DS217" s="469"/>
      <c r="DT217" s="469"/>
      <c r="DU217" s="469"/>
      <c r="DV217" s="469"/>
      <c r="DW217" s="469"/>
      <c r="DX217" s="469"/>
      <c r="DY217" s="469"/>
      <c r="DZ217" s="469"/>
      <c r="EA217" s="469"/>
      <c r="EB217" s="469"/>
      <c r="EC217" s="469"/>
      <c r="ED217" s="469"/>
      <c r="EE217" s="469"/>
      <c r="EF217" s="469"/>
      <c r="EG217" s="469"/>
      <c r="EH217" s="469"/>
      <c r="EI217" s="469"/>
      <c r="EJ217" s="469"/>
      <c r="EK217" s="469"/>
      <c r="EL217" s="469"/>
      <c r="EM217" s="469"/>
      <c r="EN217" s="469"/>
      <c r="EO217" s="469"/>
      <c r="EP217" s="469"/>
      <c r="EQ217" s="469"/>
      <c r="ER217" s="469"/>
      <c r="ES217" s="469"/>
      <c r="ET217" s="469"/>
      <c r="EU217" s="469"/>
      <c r="EV217" s="469"/>
      <c r="EW217" s="469"/>
      <c r="EX217" s="469"/>
      <c r="EY217" s="469"/>
      <c r="EZ217" s="469"/>
      <c r="FA217" s="469"/>
      <c r="FB217" s="469"/>
      <c r="FC217" s="469"/>
      <c r="FD217" s="469"/>
      <c r="FE217" s="469"/>
      <c r="FF217" s="469"/>
      <c r="FG217" s="469"/>
      <c r="FH217" s="469"/>
      <c r="FI217" s="469"/>
      <c r="FJ217" s="469"/>
      <c r="FK217" s="469"/>
      <c r="FL217" s="469"/>
      <c r="FM217" s="469"/>
      <c r="FN217" s="469"/>
      <c r="FO217" s="469"/>
      <c r="FP217" s="469"/>
      <c r="FQ217" s="469"/>
      <c r="FR217" s="469"/>
      <c r="FS217" s="469"/>
      <c r="FT217" s="469"/>
      <c r="FU217" s="469"/>
      <c r="FV217" s="469"/>
      <c r="FW217" s="469"/>
      <c r="FX217" s="469"/>
      <c r="FY217" s="469"/>
      <c r="FZ217" s="469"/>
      <c r="GA217" s="469"/>
      <c r="GB217" s="469"/>
      <c r="GC217" s="469"/>
      <c r="GD217" s="469"/>
      <c r="GE217" s="469"/>
      <c r="GF217" s="469"/>
      <c r="GG217" s="469"/>
      <c r="GH217" s="469"/>
      <c r="GI217" s="469"/>
      <c r="GJ217" s="469"/>
      <c r="GK217" s="469"/>
      <c r="GL217" s="469"/>
      <c r="GM217" s="469"/>
      <c r="GN217" s="469"/>
      <c r="GO217" s="469"/>
      <c r="GP217" s="469"/>
      <c r="GQ217" s="469"/>
      <c r="GR217" s="469"/>
      <c r="GS217" s="469"/>
      <c r="GT217" s="469"/>
      <c r="GU217" s="469"/>
      <c r="GV217" s="469"/>
      <c r="GW217" s="469"/>
      <c r="GX217" s="469"/>
      <c r="GY217" s="469"/>
      <c r="GZ217" s="469"/>
      <c r="HA217" s="469"/>
      <c r="HB217" s="469"/>
      <c r="HC217" s="469"/>
      <c r="HD217" s="469"/>
      <c r="HE217" s="469"/>
      <c r="HF217" s="469"/>
      <c r="HG217" s="469"/>
      <c r="HH217" s="469"/>
      <c r="HI217" s="469"/>
      <c r="HJ217" s="469"/>
      <c r="HK217" s="469"/>
      <c r="HL217" s="469"/>
      <c r="HM217" s="469"/>
      <c r="HN217" s="469"/>
      <c r="HO217" s="469"/>
      <c r="HP217" s="469"/>
      <c r="HQ217" s="469"/>
      <c r="HR217" s="469"/>
      <c r="HS217" s="469"/>
      <c r="HT217" s="469"/>
      <c r="HU217" s="469"/>
      <c r="HV217" s="469"/>
      <c r="HW217" s="469"/>
      <c r="HX217" s="469"/>
      <c r="HY217" s="469"/>
      <c r="HZ217" s="469"/>
      <c r="IA217" s="469"/>
      <c r="IB217" s="469"/>
      <c r="IC217" s="469"/>
      <c r="ID217" s="469"/>
      <c r="IE217" s="469"/>
      <c r="IF217" s="469"/>
      <c r="IG217" s="469"/>
      <c r="IH217" s="469"/>
      <c r="II217" s="469"/>
      <c r="IJ217" s="469"/>
      <c r="IK217" s="469"/>
      <c r="IL217" s="469"/>
      <c r="IM217" s="469"/>
      <c r="IN217" s="469"/>
      <c r="IO217" s="469"/>
      <c r="IP217" s="469"/>
      <c r="IQ217" s="469"/>
      <c r="IR217" s="469"/>
      <c r="IS217" s="469"/>
      <c r="IT217" s="469"/>
      <c r="IU217" s="469"/>
      <c r="IV217" s="469"/>
    </row>
    <row r="218" spans="1:256" s="99" customFormat="1" ht="24" customHeight="1" x14ac:dyDescent="0.2">
      <c r="A218" s="183" t="s">
        <v>1333</v>
      </c>
      <c r="B218" s="151" t="s">
        <v>654</v>
      </c>
      <c r="C218" s="183" t="s">
        <v>1334</v>
      </c>
      <c r="D218" s="445" t="s">
        <v>1335</v>
      </c>
      <c r="E218" s="444" t="s">
        <v>1336</v>
      </c>
      <c r="F218" s="160" t="s">
        <v>13</v>
      </c>
      <c r="G218" s="418"/>
      <c r="H218" s="179">
        <v>514.08000000000004</v>
      </c>
      <c r="I218" s="161">
        <f t="shared" si="15"/>
        <v>514.08000000000004</v>
      </c>
      <c r="J218" s="465"/>
      <c r="K218" s="441"/>
      <c r="L218" s="441"/>
      <c r="M218" s="441"/>
      <c r="N218" s="441"/>
      <c r="O218" s="441"/>
      <c r="P218" s="441"/>
      <c r="Q218" s="441"/>
      <c r="R218" s="441"/>
      <c r="S218" s="441"/>
      <c r="T218" s="441"/>
      <c r="U218" s="441"/>
      <c r="V218" s="441"/>
      <c r="W218" s="441"/>
      <c r="X218" s="441"/>
      <c r="Y218" s="441"/>
      <c r="Z218" s="441"/>
      <c r="AA218" s="441"/>
      <c r="AB218" s="441"/>
      <c r="AC218" s="441"/>
      <c r="AD218" s="441"/>
      <c r="AE218" s="441"/>
      <c r="AF218" s="441"/>
      <c r="AG218" s="441"/>
      <c r="AH218" s="441"/>
      <c r="AI218" s="441"/>
      <c r="AJ218" s="441"/>
      <c r="AK218" s="441"/>
      <c r="AL218" s="441"/>
      <c r="AM218" s="441"/>
      <c r="AN218" s="441"/>
      <c r="AO218" s="441"/>
      <c r="AP218" s="441"/>
      <c r="AQ218" s="441"/>
      <c r="AR218" s="441"/>
      <c r="AS218" s="441"/>
      <c r="AT218" s="441"/>
      <c r="AU218" s="441"/>
      <c r="AV218" s="441"/>
      <c r="AW218" s="441"/>
      <c r="AX218" s="441"/>
      <c r="AY218" s="441"/>
      <c r="AZ218" s="441"/>
      <c r="BA218" s="441"/>
      <c r="BB218" s="441"/>
      <c r="BC218" s="441"/>
      <c r="BD218" s="441"/>
      <c r="BE218" s="441"/>
      <c r="BF218" s="441"/>
      <c r="BG218" s="441"/>
      <c r="BH218" s="441"/>
      <c r="BI218" s="441"/>
      <c r="BJ218" s="441"/>
      <c r="BK218" s="441"/>
      <c r="BL218" s="441"/>
      <c r="BM218" s="441"/>
      <c r="BN218" s="441"/>
      <c r="BO218" s="441"/>
      <c r="BP218" s="441"/>
      <c r="BQ218" s="441"/>
      <c r="BR218" s="441"/>
      <c r="BS218" s="441"/>
      <c r="BT218" s="441"/>
      <c r="BU218" s="441"/>
      <c r="BV218" s="441"/>
      <c r="BW218" s="441"/>
      <c r="BX218" s="441"/>
      <c r="BY218" s="441"/>
      <c r="BZ218" s="441"/>
      <c r="CA218" s="441"/>
      <c r="CB218" s="441"/>
      <c r="CC218" s="441"/>
      <c r="CD218" s="441"/>
      <c r="CE218" s="441"/>
      <c r="CF218" s="441"/>
      <c r="CG218" s="441"/>
      <c r="CH218" s="441"/>
      <c r="CI218" s="441"/>
      <c r="CJ218" s="441"/>
      <c r="CK218" s="441"/>
      <c r="CL218" s="441"/>
      <c r="CM218" s="441"/>
      <c r="CN218" s="441"/>
      <c r="CO218" s="441"/>
      <c r="CP218" s="441"/>
      <c r="CQ218" s="441"/>
      <c r="CR218" s="441"/>
      <c r="CS218" s="441"/>
      <c r="CT218" s="441"/>
      <c r="CU218" s="441"/>
      <c r="CV218" s="441"/>
      <c r="CW218" s="441"/>
      <c r="CX218" s="441"/>
      <c r="CY218" s="441"/>
      <c r="CZ218" s="441"/>
      <c r="DA218" s="441"/>
      <c r="DB218" s="441"/>
      <c r="DC218" s="441"/>
      <c r="DD218" s="441"/>
      <c r="DE218" s="441"/>
      <c r="DF218" s="441"/>
      <c r="DG218" s="441"/>
      <c r="DH218" s="441"/>
      <c r="DI218" s="441"/>
      <c r="DJ218" s="441"/>
      <c r="DK218" s="441"/>
      <c r="DL218" s="441"/>
      <c r="DM218" s="441"/>
      <c r="DN218" s="441"/>
      <c r="DO218" s="441"/>
      <c r="DP218" s="441"/>
      <c r="DQ218" s="441"/>
      <c r="DR218" s="441"/>
      <c r="DS218" s="441"/>
      <c r="DT218" s="441"/>
      <c r="DU218" s="441"/>
      <c r="DV218" s="441"/>
      <c r="DW218" s="441"/>
      <c r="DX218" s="441"/>
      <c r="DY218" s="441"/>
      <c r="DZ218" s="441"/>
      <c r="EA218" s="441"/>
      <c r="EB218" s="441"/>
      <c r="EC218" s="441"/>
      <c r="ED218" s="441"/>
      <c r="EE218" s="441"/>
      <c r="EF218" s="441"/>
      <c r="EG218" s="441"/>
      <c r="EH218" s="441"/>
      <c r="EI218" s="441"/>
      <c r="EJ218" s="441"/>
      <c r="EK218" s="441"/>
      <c r="EL218" s="441"/>
      <c r="EM218" s="441"/>
      <c r="EN218" s="441"/>
      <c r="EO218" s="441"/>
      <c r="EP218" s="441"/>
      <c r="EQ218" s="441"/>
      <c r="ER218" s="441"/>
      <c r="ES218" s="441"/>
      <c r="ET218" s="441"/>
      <c r="EU218" s="441"/>
      <c r="EV218" s="441"/>
      <c r="EW218" s="441"/>
      <c r="EX218" s="441"/>
      <c r="EY218" s="441"/>
      <c r="EZ218" s="441"/>
      <c r="FA218" s="441"/>
      <c r="FB218" s="441"/>
      <c r="FC218" s="441"/>
      <c r="FD218" s="441"/>
      <c r="FE218" s="441"/>
      <c r="FF218" s="441"/>
      <c r="FG218" s="441"/>
      <c r="FH218" s="441"/>
      <c r="FI218" s="441"/>
      <c r="FJ218" s="441"/>
      <c r="FK218" s="441"/>
      <c r="FL218" s="441"/>
      <c r="FM218" s="441"/>
      <c r="FN218" s="441"/>
      <c r="FO218" s="441"/>
      <c r="FP218" s="441"/>
      <c r="FQ218" s="441"/>
      <c r="FR218" s="441"/>
      <c r="FS218" s="441"/>
      <c r="FT218" s="441"/>
      <c r="FU218" s="441"/>
      <c r="FV218" s="441"/>
      <c r="FW218" s="441"/>
      <c r="FX218" s="441"/>
      <c r="FY218" s="441"/>
      <c r="FZ218" s="441"/>
      <c r="GA218" s="441"/>
      <c r="GB218" s="441"/>
      <c r="GC218" s="441"/>
      <c r="GD218" s="441"/>
      <c r="GE218" s="441"/>
      <c r="GF218" s="441"/>
      <c r="GG218" s="441"/>
      <c r="GH218" s="441"/>
      <c r="GI218" s="441"/>
      <c r="GJ218" s="441"/>
      <c r="GK218" s="441"/>
      <c r="GL218" s="441"/>
      <c r="GM218" s="441"/>
      <c r="GN218" s="441"/>
      <c r="GO218" s="441"/>
      <c r="GP218" s="441"/>
      <c r="GQ218" s="441"/>
      <c r="GR218" s="441"/>
      <c r="GS218" s="441"/>
      <c r="GT218" s="441"/>
      <c r="GU218" s="441"/>
      <c r="GV218" s="441"/>
      <c r="GW218" s="441"/>
      <c r="GX218" s="441"/>
      <c r="GY218" s="441"/>
      <c r="GZ218" s="441"/>
      <c r="HA218" s="441"/>
      <c r="HB218" s="441"/>
      <c r="HC218" s="441"/>
      <c r="HD218" s="441"/>
      <c r="HE218" s="441"/>
      <c r="HF218" s="441"/>
      <c r="HG218" s="441"/>
      <c r="HH218" s="441"/>
      <c r="HI218" s="441"/>
      <c r="HJ218" s="441"/>
      <c r="HK218" s="441"/>
      <c r="HL218" s="441"/>
      <c r="HM218" s="441"/>
      <c r="HN218" s="441"/>
      <c r="HO218" s="441"/>
      <c r="HP218" s="441"/>
      <c r="HQ218" s="441"/>
      <c r="HR218" s="441"/>
      <c r="HS218" s="441"/>
      <c r="HT218" s="441"/>
      <c r="HU218" s="441"/>
      <c r="HV218" s="441"/>
      <c r="HW218" s="441"/>
      <c r="HX218" s="441"/>
      <c r="HY218" s="441"/>
      <c r="HZ218" s="441"/>
      <c r="IA218" s="441"/>
      <c r="IB218" s="441"/>
      <c r="IC218" s="441"/>
      <c r="ID218" s="441"/>
      <c r="IE218" s="441"/>
      <c r="IF218" s="441"/>
      <c r="IG218" s="441"/>
      <c r="IH218" s="441"/>
      <c r="II218" s="441"/>
      <c r="IJ218" s="441"/>
      <c r="IK218" s="441"/>
      <c r="IL218" s="441"/>
      <c r="IM218" s="441"/>
      <c r="IN218" s="441"/>
      <c r="IO218" s="441"/>
      <c r="IP218" s="441"/>
      <c r="IQ218" s="441"/>
      <c r="IR218" s="441"/>
      <c r="IS218" s="441"/>
      <c r="IT218" s="441"/>
      <c r="IU218" s="441"/>
      <c r="IV218" s="441"/>
    </row>
    <row r="219" spans="1:256" s="99" customFormat="1" ht="14.1" customHeight="1" x14ac:dyDescent="0.2">
      <c r="A219" s="183" t="s">
        <v>726</v>
      </c>
      <c r="B219" s="151" t="s">
        <v>654</v>
      </c>
      <c r="C219" s="183" t="s">
        <v>646</v>
      </c>
      <c r="D219" s="159" t="s">
        <v>650</v>
      </c>
      <c r="E219" s="151" t="s">
        <v>737</v>
      </c>
      <c r="F219" s="160" t="s">
        <v>13</v>
      </c>
      <c r="G219" s="160"/>
      <c r="H219" s="179">
        <v>626.28</v>
      </c>
      <c r="I219" s="161">
        <f t="shared" si="15"/>
        <v>626.28</v>
      </c>
      <c r="J219" s="143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99" customFormat="1" ht="14.1" customHeight="1" x14ac:dyDescent="0.2">
      <c r="A220" s="183" t="s">
        <v>727</v>
      </c>
      <c r="B220" s="151" t="s">
        <v>654</v>
      </c>
      <c r="C220" s="183" t="s">
        <v>647</v>
      </c>
      <c r="D220" s="159" t="s">
        <v>651</v>
      </c>
      <c r="E220" s="151" t="s">
        <v>731</v>
      </c>
      <c r="F220" s="160" t="s">
        <v>13</v>
      </c>
      <c r="G220" s="160"/>
      <c r="H220" s="179">
        <v>769.08</v>
      </c>
      <c r="I220" s="161">
        <f t="shared" si="15"/>
        <v>769.08</v>
      </c>
      <c r="J220" s="143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99" customFormat="1" ht="14.1" customHeight="1" x14ac:dyDescent="0.2">
      <c r="A221" s="183" t="s">
        <v>767</v>
      </c>
      <c r="B221" s="151" t="s">
        <v>654</v>
      </c>
      <c r="C221" s="183" t="s">
        <v>768</v>
      </c>
      <c r="D221" s="159" t="s">
        <v>769</v>
      </c>
      <c r="E221" s="151" t="s">
        <v>765</v>
      </c>
      <c r="F221" s="160" t="s">
        <v>13</v>
      </c>
      <c r="G221" s="160"/>
      <c r="H221" s="179">
        <v>834.36</v>
      </c>
      <c r="I221" s="161">
        <f t="shared" si="15"/>
        <v>834.36</v>
      </c>
      <c r="J221" s="143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99" customFormat="1" ht="14.1" customHeight="1" x14ac:dyDescent="0.2">
      <c r="A222" s="183" t="s">
        <v>728</v>
      </c>
      <c r="B222" s="151" t="s">
        <v>654</v>
      </c>
      <c r="C222" s="183" t="s">
        <v>648</v>
      </c>
      <c r="D222" s="159" t="s">
        <v>652</v>
      </c>
      <c r="E222" s="151" t="s">
        <v>736</v>
      </c>
      <c r="F222" s="160" t="s">
        <v>13</v>
      </c>
      <c r="G222" s="160"/>
      <c r="H222" s="179">
        <v>614.04</v>
      </c>
      <c r="I222" s="161">
        <f t="shared" si="15"/>
        <v>614.04</v>
      </c>
      <c r="J222" s="143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99" customFormat="1" ht="14.1" customHeight="1" x14ac:dyDescent="0.2">
      <c r="A223" s="183" t="s">
        <v>729</v>
      </c>
      <c r="B223" s="151" t="s">
        <v>654</v>
      </c>
      <c r="C223" s="183" t="s">
        <v>649</v>
      </c>
      <c r="D223" s="159" t="s">
        <v>653</v>
      </c>
      <c r="E223" s="151" t="s">
        <v>732</v>
      </c>
      <c r="F223" s="160" t="s">
        <v>13</v>
      </c>
      <c r="G223" s="160"/>
      <c r="H223" s="179">
        <v>746.64</v>
      </c>
      <c r="I223" s="161">
        <f t="shared" si="15"/>
        <v>746.64</v>
      </c>
      <c r="J223" s="143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99" customFormat="1" ht="14.1" customHeight="1" x14ac:dyDescent="0.2">
      <c r="A224" s="183" t="s">
        <v>763</v>
      </c>
      <c r="B224" s="151" t="s">
        <v>654</v>
      </c>
      <c r="C224" s="183" t="s">
        <v>762</v>
      </c>
      <c r="D224" s="159" t="s">
        <v>766</v>
      </c>
      <c r="E224" s="151" t="s">
        <v>764</v>
      </c>
      <c r="F224" s="160" t="s">
        <v>13</v>
      </c>
      <c r="G224" s="160"/>
      <c r="H224" s="179">
        <v>793.56</v>
      </c>
      <c r="I224" s="161">
        <f t="shared" si="15"/>
        <v>793.56</v>
      </c>
      <c r="J224" s="143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99" customFormat="1" ht="14.1" customHeight="1" x14ac:dyDescent="0.2">
      <c r="A225" s="183" t="s">
        <v>1314</v>
      </c>
      <c r="B225" s="444" t="s">
        <v>654</v>
      </c>
      <c r="C225" s="183" t="s">
        <v>1317</v>
      </c>
      <c r="D225" s="445" t="s">
        <v>1318</v>
      </c>
      <c r="E225" s="448"/>
      <c r="F225" s="160" t="s">
        <v>13</v>
      </c>
      <c r="G225" s="449"/>
      <c r="H225" s="179">
        <v>1340.28</v>
      </c>
      <c r="I225" s="161">
        <f t="shared" si="15"/>
        <v>1340.28</v>
      </c>
      <c r="J225" s="462"/>
      <c r="K225" s="453"/>
      <c r="L225" s="453"/>
      <c r="M225" s="453"/>
      <c r="N225" s="453"/>
      <c r="O225" s="453"/>
      <c r="P225" s="453"/>
      <c r="Q225" s="453"/>
      <c r="R225" s="453"/>
      <c r="S225" s="453"/>
      <c r="T225" s="453"/>
      <c r="U225" s="453"/>
      <c r="V225" s="453"/>
      <c r="W225" s="453"/>
      <c r="X225" s="453"/>
      <c r="Y225" s="453"/>
      <c r="Z225" s="453"/>
      <c r="AA225" s="453"/>
      <c r="AB225" s="453"/>
      <c r="AC225" s="453"/>
      <c r="AD225" s="453"/>
      <c r="AE225" s="453"/>
      <c r="AF225" s="453"/>
      <c r="AG225" s="453"/>
      <c r="AH225" s="453"/>
      <c r="AI225" s="453"/>
      <c r="AJ225" s="453"/>
      <c r="AK225" s="453"/>
      <c r="AL225" s="453"/>
      <c r="AM225" s="453"/>
      <c r="AN225" s="453"/>
      <c r="AO225" s="453"/>
      <c r="AP225" s="453"/>
      <c r="AQ225" s="453"/>
      <c r="AR225" s="453"/>
      <c r="AS225" s="453"/>
      <c r="AT225" s="453"/>
      <c r="AU225" s="453"/>
      <c r="AV225" s="453"/>
      <c r="AW225" s="453"/>
      <c r="AX225" s="453"/>
      <c r="AY225" s="453"/>
      <c r="AZ225" s="453"/>
      <c r="BA225" s="453"/>
      <c r="BB225" s="453"/>
      <c r="BC225" s="453"/>
      <c r="BD225" s="453"/>
      <c r="BE225" s="453"/>
      <c r="BF225" s="453"/>
      <c r="BG225" s="453"/>
      <c r="BH225" s="453"/>
      <c r="BI225" s="453"/>
      <c r="BJ225" s="453"/>
      <c r="BK225" s="453"/>
      <c r="BL225" s="453"/>
      <c r="BM225" s="453"/>
      <c r="BN225" s="453"/>
      <c r="BO225" s="453"/>
      <c r="BP225" s="453"/>
      <c r="BQ225" s="453"/>
      <c r="BR225" s="453"/>
      <c r="BS225" s="453"/>
      <c r="BT225" s="453"/>
      <c r="BU225" s="453"/>
      <c r="BV225" s="453"/>
      <c r="BW225" s="453"/>
      <c r="BX225" s="453"/>
      <c r="BY225" s="453"/>
      <c r="BZ225" s="453"/>
      <c r="CA225" s="453"/>
      <c r="CB225" s="453"/>
      <c r="CC225" s="453"/>
      <c r="CD225" s="453"/>
      <c r="CE225" s="453"/>
      <c r="CF225" s="453"/>
      <c r="CG225" s="453"/>
      <c r="CH225" s="453"/>
      <c r="CI225" s="453"/>
      <c r="CJ225" s="453"/>
      <c r="CK225" s="453"/>
      <c r="CL225" s="453"/>
      <c r="CM225" s="453"/>
      <c r="CN225" s="453"/>
      <c r="CO225" s="453"/>
      <c r="CP225" s="453"/>
      <c r="CQ225" s="453"/>
      <c r="CR225" s="453"/>
      <c r="CS225" s="453"/>
      <c r="CT225" s="453"/>
      <c r="CU225" s="453"/>
      <c r="CV225" s="453"/>
      <c r="CW225" s="453"/>
      <c r="CX225" s="453"/>
      <c r="CY225" s="453"/>
      <c r="CZ225" s="453"/>
      <c r="DA225" s="453"/>
      <c r="DB225" s="453"/>
      <c r="DC225" s="453"/>
      <c r="DD225" s="453"/>
      <c r="DE225" s="453"/>
      <c r="DF225" s="453"/>
      <c r="DG225" s="453"/>
      <c r="DH225" s="453"/>
      <c r="DI225" s="453"/>
      <c r="DJ225" s="453"/>
      <c r="DK225" s="453"/>
      <c r="DL225" s="453"/>
      <c r="DM225" s="453"/>
      <c r="DN225" s="453"/>
      <c r="DO225" s="453"/>
      <c r="DP225" s="453"/>
      <c r="DQ225" s="453"/>
      <c r="DR225" s="453"/>
      <c r="DS225" s="453"/>
      <c r="DT225" s="453"/>
      <c r="DU225" s="453"/>
      <c r="DV225" s="453"/>
      <c r="DW225" s="453"/>
      <c r="DX225" s="453"/>
      <c r="DY225" s="453"/>
      <c r="DZ225" s="453"/>
      <c r="EA225" s="453"/>
      <c r="EB225" s="453"/>
      <c r="EC225" s="453"/>
      <c r="ED225" s="453"/>
      <c r="EE225" s="453"/>
      <c r="EF225" s="453"/>
      <c r="EG225" s="453"/>
      <c r="EH225" s="453"/>
      <c r="EI225" s="453"/>
      <c r="EJ225" s="453"/>
      <c r="EK225" s="453"/>
      <c r="EL225" s="453"/>
      <c r="EM225" s="453"/>
      <c r="EN225" s="453"/>
      <c r="EO225" s="453"/>
      <c r="EP225" s="453"/>
      <c r="EQ225" s="453"/>
      <c r="ER225" s="453"/>
      <c r="ES225" s="453"/>
      <c r="ET225" s="453"/>
      <c r="EU225" s="453"/>
      <c r="EV225" s="453"/>
      <c r="EW225" s="453"/>
      <c r="EX225" s="453"/>
      <c r="EY225" s="453"/>
      <c r="EZ225" s="453"/>
      <c r="FA225" s="453"/>
      <c r="FB225" s="453"/>
      <c r="FC225" s="453"/>
      <c r="FD225" s="453"/>
      <c r="FE225" s="453"/>
      <c r="FF225" s="453"/>
      <c r="FG225" s="453"/>
      <c r="FH225" s="453"/>
      <c r="FI225" s="453"/>
      <c r="FJ225" s="453"/>
      <c r="FK225" s="453"/>
      <c r="FL225" s="453"/>
      <c r="FM225" s="453"/>
      <c r="FN225" s="453"/>
      <c r="FO225" s="453"/>
      <c r="FP225" s="453"/>
      <c r="FQ225" s="453"/>
      <c r="FR225" s="453"/>
      <c r="FS225" s="453"/>
      <c r="FT225" s="453"/>
      <c r="FU225" s="453"/>
      <c r="FV225" s="453"/>
      <c r="FW225" s="453"/>
      <c r="FX225" s="453"/>
      <c r="FY225" s="453"/>
      <c r="FZ225" s="453"/>
      <c r="GA225" s="453"/>
      <c r="GB225" s="453"/>
      <c r="GC225" s="453"/>
      <c r="GD225" s="453"/>
      <c r="GE225" s="453"/>
      <c r="GF225" s="453"/>
      <c r="GG225" s="453"/>
      <c r="GH225" s="453"/>
      <c r="GI225" s="453"/>
      <c r="GJ225" s="453"/>
      <c r="GK225" s="453"/>
      <c r="GL225" s="453"/>
      <c r="GM225" s="453"/>
      <c r="GN225" s="453"/>
      <c r="GO225" s="453"/>
      <c r="GP225" s="453"/>
      <c r="GQ225" s="453"/>
      <c r="GR225" s="453"/>
      <c r="GS225" s="453"/>
      <c r="GT225" s="453"/>
      <c r="GU225" s="453"/>
      <c r="GV225" s="453"/>
      <c r="GW225" s="453"/>
      <c r="GX225" s="453"/>
      <c r="GY225" s="453"/>
      <c r="GZ225" s="453"/>
      <c r="HA225" s="453"/>
      <c r="HB225" s="453"/>
      <c r="HC225" s="453"/>
      <c r="HD225" s="453"/>
      <c r="HE225" s="453"/>
      <c r="HF225" s="453"/>
      <c r="HG225" s="453"/>
      <c r="HH225" s="453"/>
      <c r="HI225" s="453"/>
      <c r="HJ225" s="453"/>
      <c r="HK225" s="453"/>
      <c r="HL225" s="453"/>
      <c r="HM225" s="453"/>
      <c r="HN225" s="453"/>
      <c r="HO225" s="453"/>
      <c r="HP225" s="453"/>
      <c r="HQ225" s="453"/>
      <c r="HR225" s="453"/>
      <c r="HS225" s="453"/>
      <c r="HT225" s="453"/>
      <c r="HU225" s="453"/>
      <c r="HV225" s="453"/>
      <c r="HW225" s="453"/>
      <c r="HX225" s="453"/>
      <c r="HY225" s="453"/>
      <c r="HZ225" s="453"/>
      <c r="IA225" s="453"/>
      <c r="IB225" s="453"/>
      <c r="IC225" s="453"/>
      <c r="ID225" s="453"/>
      <c r="IE225" s="453"/>
      <c r="IF225" s="453"/>
      <c r="IG225" s="453"/>
      <c r="IH225" s="453"/>
      <c r="II225" s="453"/>
      <c r="IJ225" s="453"/>
      <c r="IK225" s="453"/>
      <c r="IL225" s="453"/>
      <c r="IM225" s="453"/>
      <c r="IN225" s="453"/>
      <c r="IO225" s="453"/>
      <c r="IP225" s="453"/>
      <c r="IQ225" s="453"/>
      <c r="IR225" s="453"/>
      <c r="IS225" s="453"/>
      <c r="IT225" s="453"/>
      <c r="IU225" s="453"/>
      <c r="IV225" s="453"/>
    </row>
    <row r="226" spans="1:256" s="99" customFormat="1" ht="14.1" customHeight="1" x14ac:dyDescent="0.2">
      <c r="A226" s="183" t="s">
        <v>1373</v>
      </c>
      <c r="B226" s="444" t="s">
        <v>1376</v>
      </c>
      <c r="C226" s="183" t="s">
        <v>1377</v>
      </c>
      <c r="D226" s="445" t="s">
        <v>1380</v>
      </c>
      <c r="E226" s="489"/>
      <c r="F226" s="160" t="s">
        <v>13</v>
      </c>
      <c r="G226" s="490"/>
      <c r="H226" s="179">
        <v>626.28</v>
      </c>
      <c r="I226" s="161">
        <f t="shared" si="15"/>
        <v>626.28</v>
      </c>
      <c r="J226" s="491"/>
      <c r="K226" s="492"/>
      <c r="L226" s="492"/>
      <c r="M226" s="492"/>
      <c r="N226" s="492"/>
      <c r="O226" s="492"/>
      <c r="P226" s="492"/>
      <c r="Q226" s="492"/>
      <c r="R226" s="492"/>
      <c r="S226" s="492"/>
      <c r="T226" s="492"/>
      <c r="U226" s="492"/>
      <c r="V226" s="492"/>
      <c r="W226" s="492"/>
      <c r="X226" s="492"/>
      <c r="Y226" s="492"/>
      <c r="Z226" s="492"/>
      <c r="AA226" s="492"/>
      <c r="AB226" s="492"/>
      <c r="AC226" s="492"/>
      <c r="AD226" s="492"/>
      <c r="AE226" s="492"/>
      <c r="AF226" s="492"/>
      <c r="AG226" s="492"/>
      <c r="AH226" s="492"/>
      <c r="AI226" s="492"/>
      <c r="AJ226" s="492"/>
      <c r="AK226" s="492"/>
      <c r="AL226" s="492"/>
      <c r="AM226" s="492"/>
      <c r="AN226" s="492"/>
      <c r="AO226" s="492"/>
      <c r="AP226" s="492"/>
      <c r="AQ226" s="492"/>
      <c r="AR226" s="492"/>
      <c r="AS226" s="492"/>
      <c r="AT226" s="492"/>
      <c r="AU226" s="492"/>
      <c r="AV226" s="492"/>
      <c r="AW226" s="492"/>
      <c r="AX226" s="492"/>
      <c r="AY226" s="492"/>
      <c r="AZ226" s="492"/>
      <c r="BA226" s="492"/>
      <c r="BB226" s="492"/>
      <c r="BC226" s="492"/>
      <c r="BD226" s="492"/>
      <c r="BE226" s="492"/>
      <c r="BF226" s="492"/>
      <c r="BG226" s="492"/>
      <c r="BH226" s="492"/>
      <c r="BI226" s="492"/>
      <c r="BJ226" s="492"/>
      <c r="BK226" s="492"/>
      <c r="BL226" s="492"/>
      <c r="BM226" s="492"/>
      <c r="BN226" s="492"/>
      <c r="BO226" s="492"/>
      <c r="BP226" s="492"/>
      <c r="BQ226" s="492"/>
      <c r="BR226" s="492"/>
      <c r="BS226" s="492"/>
      <c r="BT226" s="492"/>
      <c r="BU226" s="492"/>
      <c r="BV226" s="492"/>
      <c r="BW226" s="492"/>
      <c r="BX226" s="492"/>
      <c r="BY226" s="492"/>
      <c r="BZ226" s="492"/>
      <c r="CA226" s="492"/>
      <c r="CB226" s="492"/>
      <c r="CC226" s="492"/>
      <c r="CD226" s="492"/>
      <c r="CE226" s="492"/>
      <c r="CF226" s="492"/>
      <c r="CG226" s="492"/>
      <c r="CH226" s="492"/>
      <c r="CI226" s="492"/>
      <c r="CJ226" s="492"/>
      <c r="CK226" s="492"/>
      <c r="CL226" s="492"/>
      <c r="CM226" s="492"/>
      <c r="CN226" s="492"/>
      <c r="CO226" s="492"/>
      <c r="CP226" s="492"/>
      <c r="CQ226" s="492"/>
      <c r="CR226" s="492"/>
      <c r="CS226" s="492"/>
      <c r="CT226" s="492"/>
      <c r="CU226" s="492"/>
      <c r="CV226" s="492"/>
      <c r="CW226" s="492"/>
      <c r="CX226" s="492"/>
      <c r="CY226" s="492"/>
      <c r="CZ226" s="492"/>
      <c r="DA226" s="492"/>
      <c r="DB226" s="492"/>
      <c r="DC226" s="492"/>
      <c r="DD226" s="492"/>
      <c r="DE226" s="492"/>
      <c r="DF226" s="492"/>
      <c r="DG226" s="492"/>
      <c r="DH226" s="492"/>
      <c r="DI226" s="492"/>
      <c r="DJ226" s="492"/>
      <c r="DK226" s="492"/>
      <c r="DL226" s="492"/>
      <c r="DM226" s="492"/>
      <c r="DN226" s="492"/>
      <c r="DO226" s="492"/>
      <c r="DP226" s="492"/>
      <c r="DQ226" s="492"/>
      <c r="DR226" s="492"/>
      <c r="DS226" s="492"/>
      <c r="DT226" s="492"/>
      <c r="DU226" s="492"/>
      <c r="DV226" s="492"/>
      <c r="DW226" s="492"/>
      <c r="DX226" s="492"/>
      <c r="DY226" s="492"/>
      <c r="DZ226" s="492"/>
      <c r="EA226" s="492"/>
      <c r="EB226" s="492"/>
      <c r="EC226" s="492"/>
      <c r="ED226" s="492"/>
      <c r="EE226" s="492"/>
      <c r="EF226" s="492"/>
      <c r="EG226" s="492"/>
      <c r="EH226" s="492"/>
      <c r="EI226" s="492"/>
      <c r="EJ226" s="492"/>
      <c r="EK226" s="492"/>
      <c r="EL226" s="492"/>
      <c r="EM226" s="492"/>
      <c r="EN226" s="492"/>
      <c r="EO226" s="492"/>
      <c r="EP226" s="492"/>
      <c r="EQ226" s="492"/>
      <c r="ER226" s="492"/>
      <c r="ES226" s="492"/>
      <c r="ET226" s="492"/>
      <c r="EU226" s="492"/>
      <c r="EV226" s="492"/>
      <c r="EW226" s="492"/>
      <c r="EX226" s="492"/>
      <c r="EY226" s="492"/>
      <c r="EZ226" s="492"/>
      <c r="FA226" s="492"/>
      <c r="FB226" s="492"/>
      <c r="FC226" s="492"/>
      <c r="FD226" s="492"/>
      <c r="FE226" s="492"/>
      <c r="FF226" s="492"/>
      <c r="FG226" s="492"/>
      <c r="FH226" s="492"/>
      <c r="FI226" s="492"/>
      <c r="FJ226" s="492"/>
      <c r="FK226" s="492"/>
      <c r="FL226" s="492"/>
      <c r="FM226" s="492"/>
      <c r="FN226" s="492"/>
      <c r="FO226" s="492"/>
      <c r="FP226" s="492"/>
      <c r="FQ226" s="492"/>
      <c r="FR226" s="492"/>
      <c r="FS226" s="492"/>
      <c r="FT226" s="492"/>
      <c r="FU226" s="492"/>
      <c r="FV226" s="492"/>
      <c r="FW226" s="492"/>
      <c r="FX226" s="492"/>
      <c r="FY226" s="492"/>
      <c r="FZ226" s="492"/>
      <c r="GA226" s="492"/>
      <c r="GB226" s="492"/>
      <c r="GC226" s="492"/>
      <c r="GD226" s="492"/>
      <c r="GE226" s="492"/>
      <c r="GF226" s="492"/>
      <c r="GG226" s="492"/>
      <c r="GH226" s="492"/>
      <c r="GI226" s="492"/>
      <c r="GJ226" s="492"/>
      <c r="GK226" s="492"/>
      <c r="GL226" s="492"/>
      <c r="GM226" s="492"/>
      <c r="GN226" s="492"/>
      <c r="GO226" s="492"/>
      <c r="GP226" s="492"/>
      <c r="GQ226" s="492"/>
      <c r="GR226" s="492"/>
      <c r="GS226" s="492"/>
      <c r="GT226" s="492"/>
      <c r="GU226" s="492"/>
      <c r="GV226" s="492"/>
      <c r="GW226" s="492"/>
      <c r="GX226" s="492"/>
      <c r="GY226" s="492"/>
      <c r="GZ226" s="492"/>
      <c r="HA226" s="492"/>
      <c r="HB226" s="492"/>
      <c r="HC226" s="492"/>
      <c r="HD226" s="492"/>
      <c r="HE226" s="492"/>
      <c r="HF226" s="492"/>
      <c r="HG226" s="492"/>
      <c r="HH226" s="492"/>
      <c r="HI226" s="492"/>
      <c r="HJ226" s="492"/>
      <c r="HK226" s="492"/>
      <c r="HL226" s="492"/>
      <c r="HM226" s="492"/>
      <c r="HN226" s="492"/>
      <c r="HO226" s="492"/>
      <c r="HP226" s="492"/>
      <c r="HQ226" s="492"/>
      <c r="HR226" s="492"/>
      <c r="HS226" s="492"/>
      <c r="HT226" s="492"/>
      <c r="HU226" s="492"/>
      <c r="HV226" s="492"/>
      <c r="HW226" s="492"/>
      <c r="HX226" s="492"/>
      <c r="HY226" s="492"/>
      <c r="HZ226" s="492"/>
      <c r="IA226" s="492"/>
      <c r="IB226" s="492"/>
      <c r="IC226" s="492"/>
      <c r="ID226" s="492"/>
      <c r="IE226" s="492"/>
      <c r="IF226" s="492"/>
      <c r="IG226" s="492"/>
      <c r="IH226" s="492"/>
      <c r="II226" s="492"/>
      <c r="IJ226" s="492"/>
      <c r="IK226" s="492"/>
      <c r="IL226" s="492"/>
      <c r="IM226" s="492"/>
      <c r="IN226" s="492"/>
      <c r="IO226" s="492"/>
      <c r="IP226" s="492"/>
      <c r="IQ226" s="492"/>
      <c r="IR226" s="492"/>
      <c r="IS226" s="492"/>
      <c r="IT226" s="492"/>
      <c r="IU226" s="492"/>
      <c r="IV226" s="492"/>
    </row>
    <row r="227" spans="1:256" s="99" customFormat="1" ht="14.1" customHeight="1" x14ac:dyDescent="0.2">
      <c r="A227" s="183" t="s">
        <v>1374</v>
      </c>
      <c r="B227" s="444" t="s">
        <v>1376</v>
      </c>
      <c r="C227" s="183" t="s">
        <v>1378</v>
      </c>
      <c r="D227" s="445" t="s">
        <v>1381</v>
      </c>
      <c r="E227" s="489"/>
      <c r="F227" s="160" t="s">
        <v>13</v>
      </c>
      <c r="G227" s="490"/>
      <c r="H227" s="179">
        <v>762.96</v>
      </c>
      <c r="I227" s="161">
        <f t="shared" si="15"/>
        <v>762.96</v>
      </c>
      <c r="J227" s="491"/>
      <c r="K227" s="492"/>
      <c r="L227" s="492"/>
      <c r="M227" s="492"/>
      <c r="N227" s="492"/>
      <c r="O227" s="492"/>
      <c r="P227" s="492"/>
      <c r="Q227" s="492"/>
      <c r="R227" s="492"/>
      <c r="S227" s="492"/>
      <c r="T227" s="492"/>
      <c r="U227" s="492"/>
      <c r="V227" s="492"/>
      <c r="W227" s="492"/>
      <c r="X227" s="492"/>
      <c r="Y227" s="492"/>
      <c r="Z227" s="492"/>
      <c r="AA227" s="492"/>
      <c r="AB227" s="492"/>
      <c r="AC227" s="492"/>
      <c r="AD227" s="492"/>
      <c r="AE227" s="492"/>
      <c r="AF227" s="492"/>
      <c r="AG227" s="492"/>
      <c r="AH227" s="492"/>
      <c r="AI227" s="492"/>
      <c r="AJ227" s="492"/>
      <c r="AK227" s="492"/>
      <c r="AL227" s="492"/>
      <c r="AM227" s="492"/>
      <c r="AN227" s="492"/>
      <c r="AO227" s="492"/>
      <c r="AP227" s="492"/>
      <c r="AQ227" s="492"/>
      <c r="AR227" s="492"/>
      <c r="AS227" s="492"/>
      <c r="AT227" s="492"/>
      <c r="AU227" s="492"/>
      <c r="AV227" s="492"/>
      <c r="AW227" s="492"/>
      <c r="AX227" s="492"/>
      <c r="AY227" s="492"/>
      <c r="AZ227" s="492"/>
      <c r="BA227" s="492"/>
      <c r="BB227" s="492"/>
      <c r="BC227" s="492"/>
      <c r="BD227" s="492"/>
      <c r="BE227" s="492"/>
      <c r="BF227" s="492"/>
      <c r="BG227" s="492"/>
      <c r="BH227" s="492"/>
      <c r="BI227" s="492"/>
      <c r="BJ227" s="492"/>
      <c r="BK227" s="492"/>
      <c r="BL227" s="492"/>
      <c r="BM227" s="492"/>
      <c r="BN227" s="492"/>
      <c r="BO227" s="492"/>
      <c r="BP227" s="492"/>
      <c r="BQ227" s="492"/>
      <c r="BR227" s="492"/>
      <c r="BS227" s="492"/>
      <c r="BT227" s="492"/>
      <c r="BU227" s="492"/>
      <c r="BV227" s="492"/>
      <c r="BW227" s="492"/>
      <c r="BX227" s="492"/>
      <c r="BY227" s="492"/>
      <c r="BZ227" s="492"/>
      <c r="CA227" s="492"/>
      <c r="CB227" s="492"/>
      <c r="CC227" s="492"/>
      <c r="CD227" s="492"/>
      <c r="CE227" s="492"/>
      <c r="CF227" s="492"/>
      <c r="CG227" s="492"/>
      <c r="CH227" s="492"/>
      <c r="CI227" s="492"/>
      <c r="CJ227" s="492"/>
      <c r="CK227" s="492"/>
      <c r="CL227" s="492"/>
      <c r="CM227" s="492"/>
      <c r="CN227" s="492"/>
      <c r="CO227" s="492"/>
      <c r="CP227" s="492"/>
      <c r="CQ227" s="492"/>
      <c r="CR227" s="492"/>
      <c r="CS227" s="492"/>
      <c r="CT227" s="492"/>
      <c r="CU227" s="492"/>
      <c r="CV227" s="492"/>
      <c r="CW227" s="492"/>
      <c r="CX227" s="492"/>
      <c r="CY227" s="492"/>
      <c r="CZ227" s="492"/>
      <c r="DA227" s="492"/>
      <c r="DB227" s="492"/>
      <c r="DC227" s="492"/>
      <c r="DD227" s="492"/>
      <c r="DE227" s="492"/>
      <c r="DF227" s="492"/>
      <c r="DG227" s="492"/>
      <c r="DH227" s="492"/>
      <c r="DI227" s="492"/>
      <c r="DJ227" s="492"/>
      <c r="DK227" s="492"/>
      <c r="DL227" s="492"/>
      <c r="DM227" s="492"/>
      <c r="DN227" s="492"/>
      <c r="DO227" s="492"/>
      <c r="DP227" s="492"/>
      <c r="DQ227" s="492"/>
      <c r="DR227" s="492"/>
      <c r="DS227" s="492"/>
      <c r="DT227" s="492"/>
      <c r="DU227" s="492"/>
      <c r="DV227" s="492"/>
      <c r="DW227" s="492"/>
      <c r="DX227" s="492"/>
      <c r="DY227" s="492"/>
      <c r="DZ227" s="492"/>
      <c r="EA227" s="492"/>
      <c r="EB227" s="492"/>
      <c r="EC227" s="492"/>
      <c r="ED227" s="492"/>
      <c r="EE227" s="492"/>
      <c r="EF227" s="492"/>
      <c r="EG227" s="492"/>
      <c r="EH227" s="492"/>
      <c r="EI227" s="492"/>
      <c r="EJ227" s="492"/>
      <c r="EK227" s="492"/>
      <c r="EL227" s="492"/>
      <c r="EM227" s="492"/>
      <c r="EN227" s="492"/>
      <c r="EO227" s="492"/>
      <c r="EP227" s="492"/>
      <c r="EQ227" s="492"/>
      <c r="ER227" s="492"/>
      <c r="ES227" s="492"/>
      <c r="ET227" s="492"/>
      <c r="EU227" s="492"/>
      <c r="EV227" s="492"/>
      <c r="EW227" s="492"/>
      <c r="EX227" s="492"/>
      <c r="EY227" s="492"/>
      <c r="EZ227" s="492"/>
      <c r="FA227" s="492"/>
      <c r="FB227" s="492"/>
      <c r="FC227" s="492"/>
      <c r="FD227" s="492"/>
      <c r="FE227" s="492"/>
      <c r="FF227" s="492"/>
      <c r="FG227" s="492"/>
      <c r="FH227" s="492"/>
      <c r="FI227" s="492"/>
      <c r="FJ227" s="492"/>
      <c r="FK227" s="492"/>
      <c r="FL227" s="492"/>
      <c r="FM227" s="492"/>
      <c r="FN227" s="492"/>
      <c r="FO227" s="492"/>
      <c r="FP227" s="492"/>
      <c r="FQ227" s="492"/>
      <c r="FR227" s="492"/>
      <c r="FS227" s="492"/>
      <c r="FT227" s="492"/>
      <c r="FU227" s="492"/>
      <c r="FV227" s="492"/>
      <c r="FW227" s="492"/>
      <c r="FX227" s="492"/>
      <c r="FY227" s="492"/>
      <c r="FZ227" s="492"/>
      <c r="GA227" s="492"/>
      <c r="GB227" s="492"/>
      <c r="GC227" s="492"/>
      <c r="GD227" s="492"/>
      <c r="GE227" s="492"/>
      <c r="GF227" s="492"/>
      <c r="GG227" s="492"/>
      <c r="GH227" s="492"/>
      <c r="GI227" s="492"/>
      <c r="GJ227" s="492"/>
      <c r="GK227" s="492"/>
      <c r="GL227" s="492"/>
      <c r="GM227" s="492"/>
      <c r="GN227" s="492"/>
      <c r="GO227" s="492"/>
      <c r="GP227" s="492"/>
      <c r="GQ227" s="492"/>
      <c r="GR227" s="492"/>
      <c r="GS227" s="492"/>
      <c r="GT227" s="492"/>
      <c r="GU227" s="492"/>
      <c r="GV227" s="492"/>
      <c r="GW227" s="492"/>
      <c r="GX227" s="492"/>
      <c r="GY227" s="492"/>
      <c r="GZ227" s="492"/>
      <c r="HA227" s="492"/>
      <c r="HB227" s="492"/>
      <c r="HC227" s="492"/>
      <c r="HD227" s="492"/>
      <c r="HE227" s="492"/>
      <c r="HF227" s="492"/>
      <c r="HG227" s="492"/>
      <c r="HH227" s="492"/>
      <c r="HI227" s="492"/>
      <c r="HJ227" s="492"/>
      <c r="HK227" s="492"/>
      <c r="HL227" s="492"/>
      <c r="HM227" s="492"/>
      <c r="HN227" s="492"/>
      <c r="HO227" s="492"/>
      <c r="HP227" s="492"/>
      <c r="HQ227" s="492"/>
      <c r="HR227" s="492"/>
      <c r="HS227" s="492"/>
      <c r="HT227" s="492"/>
      <c r="HU227" s="492"/>
      <c r="HV227" s="492"/>
      <c r="HW227" s="492"/>
      <c r="HX227" s="492"/>
      <c r="HY227" s="492"/>
      <c r="HZ227" s="492"/>
      <c r="IA227" s="492"/>
      <c r="IB227" s="492"/>
      <c r="IC227" s="492"/>
      <c r="ID227" s="492"/>
      <c r="IE227" s="492"/>
      <c r="IF227" s="492"/>
      <c r="IG227" s="492"/>
      <c r="IH227" s="492"/>
      <c r="II227" s="492"/>
      <c r="IJ227" s="492"/>
      <c r="IK227" s="492"/>
      <c r="IL227" s="492"/>
      <c r="IM227" s="492"/>
      <c r="IN227" s="492"/>
      <c r="IO227" s="492"/>
      <c r="IP227" s="492"/>
      <c r="IQ227" s="492"/>
      <c r="IR227" s="492"/>
      <c r="IS227" s="492"/>
      <c r="IT227" s="492"/>
      <c r="IU227" s="492"/>
      <c r="IV227" s="492"/>
    </row>
    <row r="228" spans="1:256" s="99" customFormat="1" ht="14.1" customHeight="1" x14ac:dyDescent="0.2">
      <c r="A228" s="183" t="s">
        <v>1375</v>
      </c>
      <c r="B228" s="444" t="s">
        <v>1376</v>
      </c>
      <c r="C228" s="183" t="s">
        <v>1379</v>
      </c>
      <c r="D228" s="445" t="s">
        <v>1382</v>
      </c>
      <c r="E228" s="489"/>
      <c r="F228" s="160" t="s">
        <v>13</v>
      </c>
      <c r="G228" s="490"/>
      <c r="H228" s="179">
        <v>828.24</v>
      </c>
      <c r="I228" s="161">
        <f t="shared" si="15"/>
        <v>828.24</v>
      </c>
      <c r="J228" s="491"/>
      <c r="K228" s="492"/>
      <c r="L228" s="492"/>
      <c r="M228" s="492"/>
      <c r="N228" s="492"/>
      <c r="O228" s="492"/>
      <c r="P228" s="492"/>
      <c r="Q228" s="492"/>
      <c r="R228" s="492"/>
      <c r="S228" s="492"/>
      <c r="T228" s="492"/>
      <c r="U228" s="492"/>
      <c r="V228" s="492"/>
      <c r="W228" s="492"/>
      <c r="X228" s="492"/>
      <c r="Y228" s="492"/>
      <c r="Z228" s="492"/>
      <c r="AA228" s="492"/>
      <c r="AB228" s="492"/>
      <c r="AC228" s="492"/>
      <c r="AD228" s="492"/>
      <c r="AE228" s="492"/>
      <c r="AF228" s="492"/>
      <c r="AG228" s="492"/>
      <c r="AH228" s="492"/>
      <c r="AI228" s="492"/>
      <c r="AJ228" s="492"/>
      <c r="AK228" s="492"/>
      <c r="AL228" s="492"/>
      <c r="AM228" s="492"/>
      <c r="AN228" s="492"/>
      <c r="AO228" s="492"/>
      <c r="AP228" s="492"/>
      <c r="AQ228" s="492"/>
      <c r="AR228" s="492"/>
      <c r="AS228" s="492"/>
      <c r="AT228" s="492"/>
      <c r="AU228" s="492"/>
      <c r="AV228" s="492"/>
      <c r="AW228" s="492"/>
      <c r="AX228" s="492"/>
      <c r="AY228" s="492"/>
      <c r="AZ228" s="492"/>
      <c r="BA228" s="492"/>
      <c r="BB228" s="492"/>
      <c r="BC228" s="492"/>
      <c r="BD228" s="492"/>
      <c r="BE228" s="492"/>
      <c r="BF228" s="492"/>
      <c r="BG228" s="492"/>
      <c r="BH228" s="492"/>
      <c r="BI228" s="492"/>
      <c r="BJ228" s="492"/>
      <c r="BK228" s="492"/>
      <c r="BL228" s="492"/>
      <c r="BM228" s="492"/>
      <c r="BN228" s="492"/>
      <c r="BO228" s="492"/>
      <c r="BP228" s="492"/>
      <c r="BQ228" s="492"/>
      <c r="BR228" s="492"/>
      <c r="BS228" s="492"/>
      <c r="BT228" s="492"/>
      <c r="BU228" s="492"/>
      <c r="BV228" s="492"/>
      <c r="BW228" s="492"/>
      <c r="BX228" s="492"/>
      <c r="BY228" s="492"/>
      <c r="BZ228" s="492"/>
      <c r="CA228" s="492"/>
      <c r="CB228" s="492"/>
      <c r="CC228" s="492"/>
      <c r="CD228" s="492"/>
      <c r="CE228" s="492"/>
      <c r="CF228" s="492"/>
      <c r="CG228" s="492"/>
      <c r="CH228" s="492"/>
      <c r="CI228" s="492"/>
      <c r="CJ228" s="492"/>
      <c r="CK228" s="492"/>
      <c r="CL228" s="492"/>
      <c r="CM228" s="492"/>
      <c r="CN228" s="492"/>
      <c r="CO228" s="492"/>
      <c r="CP228" s="492"/>
      <c r="CQ228" s="492"/>
      <c r="CR228" s="492"/>
      <c r="CS228" s="492"/>
      <c r="CT228" s="492"/>
      <c r="CU228" s="492"/>
      <c r="CV228" s="492"/>
      <c r="CW228" s="492"/>
      <c r="CX228" s="492"/>
      <c r="CY228" s="492"/>
      <c r="CZ228" s="492"/>
      <c r="DA228" s="492"/>
      <c r="DB228" s="492"/>
      <c r="DC228" s="492"/>
      <c r="DD228" s="492"/>
      <c r="DE228" s="492"/>
      <c r="DF228" s="492"/>
      <c r="DG228" s="492"/>
      <c r="DH228" s="492"/>
      <c r="DI228" s="492"/>
      <c r="DJ228" s="492"/>
      <c r="DK228" s="492"/>
      <c r="DL228" s="492"/>
      <c r="DM228" s="492"/>
      <c r="DN228" s="492"/>
      <c r="DO228" s="492"/>
      <c r="DP228" s="492"/>
      <c r="DQ228" s="492"/>
      <c r="DR228" s="492"/>
      <c r="DS228" s="492"/>
      <c r="DT228" s="492"/>
      <c r="DU228" s="492"/>
      <c r="DV228" s="492"/>
      <c r="DW228" s="492"/>
      <c r="DX228" s="492"/>
      <c r="DY228" s="492"/>
      <c r="DZ228" s="492"/>
      <c r="EA228" s="492"/>
      <c r="EB228" s="492"/>
      <c r="EC228" s="492"/>
      <c r="ED228" s="492"/>
      <c r="EE228" s="492"/>
      <c r="EF228" s="492"/>
      <c r="EG228" s="492"/>
      <c r="EH228" s="492"/>
      <c r="EI228" s="492"/>
      <c r="EJ228" s="492"/>
      <c r="EK228" s="492"/>
      <c r="EL228" s="492"/>
      <c r="EM228" s="492"/>
      <c r="EN228" s="492"/>
      <c r="EO228" s="492"/>
      <c r="EP228" s="492"/>
      <c r="EQ228" s="492"/>
      <c r="ER228" s="492"/>
      <c r="ES228" s="492"/>
      <c r="ET228" s="492"/>
      <c r="EU228" s="492"/>
      <c r="EV228" s="492"/>
      <c r="EW228" s="492"/>
      <c r="EX228" s="492"/>
      <c r="EY228" s="492"/>
      <c r="EZ228" s="492"/>
      <c r="FA228" s="492"/>
      <c r="FB228" s="492"/>
      <c r="FC228" s="492"/>
      <c r="FD228" s="492"/>
      <c r="FE228" s="492"/>
      <c r="FF228" s="492"/>
      <c r="FG228" s="492"/>
      <c r="FH228" s="492"/>
      <c r="FI228" s="492"/>
      <c r="FJ228" s="492"/>
      <c r="FK228" s="492"/>
      <c r="FL228" s="492"/>
      <c r="FM228" s="492"/>
      <c r="FN228" s="492"/>
      <c r="FO228" s="492"/>
      <c r="FP228" s="492"/>
      <c r="FQ228" s="492"/>
      <c r="FR228" s="492"/>
      <c r="FS228" s="492"/>
      <c r="FT228" s="492"/>
      <c r="FU228" s="492"/>
      <c r="FV228" s="492"/>
      <c r="FW228" s="492"/>
      <c r="FX228" s="492"/>
      <c r="FY228" s="492"/>
      <c r="FZ228" s="492"/>
      <c r="GA228" s="492"/>
      <c r="GB228" s="492"/>
      <c r="GC228" s="492"/>
      <c r="GD228" s="492"/>
      <c r="GE228" s="492"/>
      <c r="GF228" s="492"/>
      <c r="GG228" s="492"/>
      <c r="GH228" s="492"/>
      <c r="GI228" s="492"/>
      <c r="GJ228" s="492"/>
      <c r="GK228" s="492"/>
      <c r="GL228" s="492"/>
      <c r="GM228" s="492"/>
      <c r="GN228" s="492"/>
      <c r="GO228" s="492"/>
      <c r="GP228" s="492"/>
      <c r="GQ228" s="492"/>
      <c r="GR228" s="492"/>
      <c r="GS228" s="492"/>
      <c r="GT228" s="492"/>
      <c r="GU228" s="492"/>
      <c r="GV228" s="492"/>
      <c r="GW228" s="492"/>
      <c r="GX228" s="492"/>
      <c r="GY228" s="492"/>
      <c r="GZ228" s="492"/>
      <c r="HA228" s="492"/>
      <c r="HB228" s="492"/>
      <c r="HC228" s="492"/>
      <c r="HD228" s="492"/>
      <c r="HE228" s="492"/>
      <c r="HF228" s="492"/>
      <c r="HG228" s="492"/>
      <c r="HH228" s="492"/>
      <c r="HI228" s="492"/>
      <c r="HJ228" s="492"/>
      <c r="HK228" s="492"/>
      <c r="HL228" s="492"/>
      <c r="HM228" s="492"/>
      <c r="HN228" s="492"/>
      <c r="HO228" s="492"/>
      <c r="HP228" s="492"/>
      <c r="HQ228" s="492"/>
      <c r="HR228" s="492"/>
      <c r="HS228" s="492"/>
      <c r="HT228" s="492"/>
      <c r="HU228" s="492"/>
      <c r="HV228" s="492"/>
      <c r="HW228" s="492"/>
      <c r="HX228" s="492"/>
      <c r="HY228" s="492"/>
      <c r="HZ228" s="492"/>
      <c r="IA228" s="492"/>
      <c r="IB228" s="492"/>
      <c r="IC228" s="492"/>
      <c r="ID228" s="492"/>
      <c r="IE228" s="492"/>
      <c r="IF228" s="492"/>
      <c r="IG228" s="492"/>
      <c r="IH228" s="492"/>
      <c r="II228" s="492"/>
      <c r="IJ228" s="492"/>
      <c r="IK228" s="492"/>
      <c r="IL228" s="492"/>
      <c r="IM228" s="492"/>
      <c r="IN228" s="492"/>
      <c r="IO228" s="492"/>
      <c r="IP228" s="492"/>
      <c r="IQ228" s="492"/>
      <c r="IR228" s="492"/>
      <c r="IS228" s="492"/>
      <c r="IT228" s="492"/>
      <c r="IU228" s="492"/>
      <c r="IV228" s="492"/>
    </row>
    <row r="229" spans="1:256" ht="24" customHeight="1" x14ac:dyDescent="0.2">
      <c r="A229" s="198" t="str">
        <f>'Прайс Громовик'!B189</f>
        <v>51/16/15</v>
      </c>
      <c r="B229" s="194" t="s">
        <v>278</v>
      </c>
      <c r="C229" s="187" t="str">
        <f>'Прайс Громовик'!D189</f>
        <v>Блискавкоприймач алюмінієвий з бетонною основою 1,5м</v>
      </c>
      <c r="D229" s="195" t="s">
        <v>637</v>
      </c>
      <c r="E229" s="194" t="str">
        <f>'Прайс Громовик'!F189</f>
        <v>Алюмінієва щогла товщиною 16 мм з бетонною основою</v>
      </c>
      <c r="F229" s="197" t="s">
        <v>13</v>
      </c>
      <c r="G229" s="197"/>
      <c r="H229" s="197">
        <v>986</v>
      </c>
      <c r="I229" s="189">
        <f t="shared" si="15"/>
        <v>986</v>
      </c>
      <c r="J229" s="123"/>
    </row>
    <row r="230" spans="1:256" ht="23.25" customHeight="1" x14ac:dyDescent="0.2">
      <c r="A230" s="198" t="str">
        <f>'Прайс Громовик'!B190</f>
        <v>51/16/20</v>
      </c>
      <c r="B230" s="194" t="s">
        <v>278</v>
      </c>
      <c r="C230" s="187" t="str">
        <f>'Прайс Громовик'!D190</f>
        <v>Блискавкоприймач алюмінієвий з бетонною основою 2м</v>
      </c>
      <c r="D230" s="195" t="s">
        <v>638</v>
      </c>
      <c r="E230" s="194">
        <f>'Прайс Громовик'!F190</f>
        <v>0</v>
      </c>
      <c r="F230" s="197" t="s">
        <v>13</v>
      </c>
      <c r="G230" s="197"/>
      <c r="H230" s="197">
        <v>1047</v>
      </c>
      <c r="I230" s="189">
        <f t="shared" si="15"/>
        <v>1047</v>
      </c>
      <c r="J230" s="123"/>
    </row>
    <row r="231" spans="1:256" ht="24" customHeight="1" x14ac:dyDescent="0.2">
      <c r="A231" s="198" t="str">
        <f>'Прайс Громовик'!B191</f>
        <v>51/16/30</v>
      </c>
      <c r="B231" s="194" t="s">
        <v>278</v>
      </c>
      <c r="C231" s="187" t="str">
        <f>'Прайс Громовик'!D191</f>
        <v>Блискавкоприймач алюмінієвий з бетонною основою 3м</v>
      </c>
      <c r="D231" s="195" t="s">
        <v>639</v>
      </c>
      <c r="E231" s="194">
        <f>'Прайс Громовик'!F191</f>
        <v>0</v>
      </c>
      <c r="F231" s="197" t="s">
        <v>13</v>
      </c>
      <c r="G231" s="197"/>
      <c r="H231" s="197">
        <v>1244</v>
      </c>
      <c r="I231" s="189">
        <f t="shared" si="15"/>
        <v>1244</v>
      </c>
      <c r="J231" s="123"/>
    </row>
    <row r="232" spans="1:256" ht="24" customHeight="1" x14ac:dyDescent="0.2">
      <c r="A232" s="198" t="s">
        <v>1666</v>
      </c>
      <c r="B232" s="194" t="s">
        <v>278</v>
      </c>
      <c r="C232" s="187" t="s">
        <v>1667</v>
      </c>
      <c r="D232" s="195" t="s">
        <v>640</v>
      </c>
      <c r="E232" s="194" t="s">
        <v>1668</v>
      </c>
      <c r="F232" s="197" t="s">
        <v>13</v>
      </c>
      <c r="G232" s="197"/>
      <c r="H232" s="197">
        <v>2208</v>
      </c>
      <c r="I232" s="189">
        <f t="shared" si="15"/>
        <v>2208</v>
      </c>
      <c r="J232" s="123"/>
    </row>
    <row r="233" spans="1:256" ht="24" customHeight="1" x14ac:dyDescent="0.2">
      <c r="A233" s="198" t="s">
        <v>1131</v>
      </c>
      <c r="B233" s="194" t="s">
        <v>271</v>
      </c>
      <c r="C233" s="187" t="s">
        <v>1114</v>
      </c>
      <c r="D233" s="195" t="s">
        <v>1100</v>
      </c>
      <c r="E233" s="194" t="s">
        <v>1734</v>
      </c>
      <c r="F233" s="197" t="s">
        <v>13</v>
      </c>
      <c r="G233" s="197"/>
      <c r="H233" s="353">
        <v>813.48</v>
      </c>
      <c r="I233" s="189">
        <f t="shared" si="15"/>
        <v>813.48</v>
      </c>
      <c r="J233" s="123"/>
    </row>
    <row r="234" spans="1:256" ht="24" customHeight="1" x14ac:dyDescent="0.2">
      <c r="A234" s="198" t="s">
        <v>1281</v>
      </c>
      <c r="B234" s="194" t="s">
        <v>271</v>
      </c>
      <c r="C234" s="187" t="s">
        <v>1283</v>
      </c>
      <c r="D234" s="195" t="s">
        <v>1286</v>
      </c>
      <c r="E234" s="194" t="s">
        <v>1735</v>
      </c>
      <c r="F234" s="197" t="s">
        <v>13</v>
      </c>
      <c r="G234" s="430"/>
      <c r="H234" s="353">
        <v>858.27</v>
      </c>
      <c r="I234" s="189">
        <f t="shared" si="15"/>
        <v>858.27</v>
      </c>
      <c r="J234" s="431"/>
      <c r="K234" s="420"/>
      <c r="L234" s="420"/>
      <c r="M234" s="420"/>
      <c r="N234" s="420"/>
      <c r="O234" s="420"/>
      <c r="P234" s="420"/>
      <c r="Q234" s="420"/>
      <c r="R234" s="420"/>
      <c r="S234" s="420"/>
      <c r="T234" s="420"/>
      <c r="U234" s="420"/>
      <c r="V234" s="420"/>
      <c r="W234" s="420"/>
      <c r="X234" s="420"/>
      <c r="Y234" s="420"/>
      <c r="Z234" s="420"/>
      <c r="AA234" s="420"/>
      <c r="AB234" s="420"/>
      <c r="AC234" s="420"/>
      <c r="AD234" s="420"/>
      <c r="AE234" s="420"/>
      <c r="AF234" s="420"/>
      <c r="AG234" s="420"/>
      <c r="AH234" s="420"/>
      <c r="AI234" s="420"/>
      <c r="AJ234" s="420"/>
      <c r="AK234" s="420"/>
      <c r="AL234" s="420"/>
      <c r="AM234" s="420"/>
      <c r="AN234" s="420"/>
      <c r="AO234" s="420"/>
      <c r="AP234" s="420"/>
      <c r="AQ234" s="420"/>
      <c r="AR234" s="420"/>
      <c r="AS234" s="420"/>
      <c r="AT234" s="420"/>
      <c r="AU234" s="420"/>
      <c r="AV234" s="420"/>
      <c r="AW234" s="420"/>
      <c r="AX234" s="420"/>
      <c r="AY234" s="420"/>
      <c r="AZ234" s="420"/>
      <c r="BA234" s="420"/>
      <c r="BB234" s="420"/>
      <c r="BC234" s="420"/>
      <c r="BD234" s="420"/>
      <c r="BE234" s="420"/>
      <c r="BF234" s="420"/>
      <c r="BG234" s="420"/>
      <c r="BH234" s="420"/>
      <c r="BI234" s="420"/>
      <c r="BJ234" s="420"/>
      <c r="BK234" s="420"/>
      <c r="BL234" s="420"/>
      <c r="BM234" s="420"/>
      <c r="BN234" s="420"/>
      <c r="BO234" s="420"/>
      <c r="BP234" s="420"/>
      <c r="BQ234" s="420"/>
      <c r="BR234" s="420"/>
      <c r="BS234" s="420"/>
      <c r="BT234" s="420"/>
      <c r="BU234" s="420"/>
      <c r="BV234" s="420"/>
      <c r="BW234" s="420"/>
      <c r="BX234" s="420"/>
      <c r="BY234" s="420"/>
      <c r="BZ234" s="420"/>
      <c r="CA234" s="420"/>
      <c r="CB234" s="420"/>
      <c r="CC234" s="420"/>
      <c r="CD234" s="420"/>
      <c r="CE234" s="420"/>
      <c r="CF234" s="420"/>
      <c r="CG234" s="420"/>
      <c r="CH234" s="420"/>
      <c r="CI234" s="420"/>
      <c r="CJ234" s="420"/>
      <c r="CK234" s="420"/>
      <c r="CL234" s="420"/>
      <c r="CM234" s="420"/>
      <c r="CN234" s="420"/>
      <c r="CO234" s="420"/>
      <c r="CP234" s="420"/>
      <c r="CQ234" s="420"/>
      <c r="CR234" s="420"/>
      <c r="CS234" s="420"/>
      <c r="CT234" s="420"/>
      <c r="CU234" s="420"/>
      <c r="CV234" s="420"/>
      <c r="CW234" s="420"/>
      <c r="CX234" s="420"/>
      <c r="CY234" s="420"/>
      <c r="CZ234" s="420"/>
      <c r="DA234" s="420"/>
      <c r="DB234" s="420"/>
      <c r="DC234" s="420"/>
      <c r="DD234" s="420"/>
      <c r="DE234" s="420"/>
      <c r="DF234" s="420"/>
      <c r="DG234" s="420"/>
      <c r="DH234" s="420"/>
      <c r="DI234" s="420"/>
      <c r="DJ234" s="420"/>
      <c r="DK234" s="420"/>
      <c r="DL234" s="420"/>
      <c r="DM234" s="420"/>
      <c r="DN234" s="420"/>
      <c r="DO234" s="420"/>
      <c r="DP234" s="420"/>
      <c r="DQ234" s="420"/>
      <c r="DR234" s="420"/>
      <c r="DS234" s="420"/>
      <c r="DT234" s="420"/>
      <c r="DU234" s="420"/>
      <c r="DV234" s="420"/>
      <c r="DW234" s="420"/>
      <c r="DX234" s="420"/>
      <c r="DY234" s="420"/>
      <c r="DZ234" s="420"/>
      <c r="EA234" s="420"/>
      <c r="EB234" s="420"/>
      <c r="EC234" s="420"/>
      <c r="ED234" s="420"/>
      <c r="EE234" s="420"/>
      <c r="EF234" s="420"/>
      <c r="EG234" s="420"/>
      <c r="EH234" s="420"/>
      <c r="EI234" s="420"/>
      <c r="EJ234" s="420"/>
      <c r="EK234" s="420"/>
      <c r="EL234" s="420"/>
      <c r="EM234" s="420"/>
      <c r="EN234" s="420"/>
      <c r="EO234" s="420"/>
      <c r="EP234" s="420"/>
      <c r="EQ234" s="420"/>
      <c r="ER234" s="420"/>
      <c r="ES234" s="420"/>
      <c r="ET234" s="420"/>
      <c r="EU234" s="420"/>
      <c r="EV234" s="420"/>
      <c r="EW234" s="420"/>
      <c r="EX234" s="420"/>
      <c r="EY234" s="420"/>
      <c r="EZ234" s="420"/>
      <c r="FA234" s="420"/>
      <c r="FB234" s="420"/>
      <c r="FC234" s="420"/>
      <c r="FD234" s="420"/>
      <c r="FE234" s="420"/>
      <c r="FF234" s="420"/>
      <c r="FG234" s="420"/>
      <c r="FH234" s="420"/>
      <c r="FI234" s="420"/>
      <c r="FJ234" s="420"/>
      <c r="FK234" s="420"/>
      <c r="FL234" s="420"/>
      <c r="FM234" s="420"/>
      <c r="FN234" s="420"/>
      <c r="FO234" s="420"/>
      <c r="FP234" s="420"/>
      <c r="FQ234" s="420"/>
      <c r="FR234" s="420"/>
      <c r="FS234" s="420"/>
      <c r="FT234" s="420"/>
      <c r="FU234" s="420"/>
      <c r="FV234" s="420"/>
      <c r="FW234" s="420"/>
      <c r="FX234" s="420"/>
      <c r="FY234" s="420"/>
      <c r="FZ234" s="420"/>
      <c r="GA234" s="420"/>
      <c r="GB234" s="420"/>
      <c r="GC234" s="420"/>
      <c r="GD234" s="420"/>
      <c r="GE234" s="420"/>
      <c r="GF234" s="420"/>
      <c r="GG234" s="420"/>
      <c r="GH234" s="420"/>
      <c r="GI234" s="420"/>
      <c r="GJ234" s="420"/>
      <c r="GK234" s="420"/>
      <c r="GL234" s="420"/>
      <c r="GM234" s="420"/>
      <c r="GN234" s="420"/>
      <c r="GO234" s="420"/>
      <c r="GP234" s="420"/>
      <c r="GQ234" s="420"/>
      <c r="GR234" s="420"/>
      <c r="GS234" s="420"/>
      <c r="GT234" s="420"/>
      <c r="GU234" s="420"/>
      <c r="GV234" s="420"/>
      <c r="GW234" s="420"/>
      <c r="GX234" s="420"/>
      <c r="GY234" s="420"/>
      <c r="GZ234" s="420"/>
      <c r="HA234" s="420"/>
      <c r="HB234" s="420"/>
      <c r="HC234" s="420"/>
      <c r="HD234" s="420"/>
      <c r="HE234" s="420"/>
      <c r="HF234" s="420"/>
      <c r="HG234" s="420"/>
      <c r="HH234" s="420"/>
      <c r="HI234" s="420"/>
      <c r="HJ234" s="420"/>
      <c r="HK234" s="420"/>
      <c r="HL234" s="420"/>
      <c r="HM234" s="420"/>
      <c r="HN234" s="420"/>
      <c r="HO234" s="420"/>
      <c r="HP234" s="420"/>
      <c r="HQ234" s="420"/>
      <c r="HR234" s="420"/>
      <c r="HS234" s="420"/>
      <c r="HT234" s="420"/>
      <c r="HU234" s="420"/>
      <c r="HV234" s="420"/>
      <c r="HW234" s="420"/>
      <c r="HX234" s="420"/>
      <c r="HY234" s="420"/>
      <c r="HZ234" s="420"/>
      <c r="IA234" s="420"/>
      <c r="IB234" s="420"/>
      <c r="IC234" s="420"/>
      <c r="ID234" s="420"/>
      <c r="IE234" s="420"/>
      <c r="IF234" s="420"/>
      <c r="IG234" s="420"/>
      <c r="IH234" s="420"/>
      <c r="II234" s="420"/>
      <c r="IJ234" s="420"/>
      <c r="IK234" s="420"/>
      <c r="IL234" s="420"/>
      <c r="IM234" s="420"/>
      <c r="IN234" s="420"/>
      <c r="IO234" s="420"/>
      <c r="IP234" s="420"/>
      <c r="IQ234" s="420"/>
      <c r="IR234" s="420"/>
      <c r="IS234" s="420"/>
      <c r="IT234" s="420"/>
      <c r="IU234" s="420"/>
      <c r="IV234" s="420"/>
    </row>
    <row r="235" spans="1:256" ht="14.1" customHeight="1" x14ac:dyDescent="0.2">
      <c r="A235" s="151" t="s">
        <v>623</v>
      </c>
      <c r="B235" s="151" t="s">
        <v>271</v>
      </c>
      <c r="C235" s="183" t="str">
        <f>'Прайс Громовик'!D195</f>
        <v>Тримач щогли блискавкоприймача 42мм</v>
      </c>
      <c r="D235" s="159" t="s">
        <v>622</v>
      </c>
      <c r="E235" s="151" t="str">
        <f>'Прайс Громовик'!F195</f>
        <v>Тримач щогли діаметром до 42 мм, товщина основи - 5 мм. 6 болтів для фіксації щогли. Сталь, гарячецинкована</v>
      </c>
      <c r="F235" s="160" t="s">
        <v>13</v>
      </c>
      <c r="G235" s="160"/>
      <c r="H235" s="160">
        <v>885.8</v>
      </c>
      <c r="I235" s="161">
        <f t="shared" si="15"/>
        <v>885.8</v>
      </c>
      <c r="J235" s="124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  <c r="FH235" s="125"/>
      <c r="FI235" s="125"/>
      <c r="FJ235" s="125"/>
      <c r="FK235" s="125"/>
      <c r="FL235" s="125"/>
      <c r="FM235" s="125"/>
      <c r="FN235" s="125"/>
      <c r="FO235" s="125"/>
      <c r="FP235" s="125"/>
      <c r="FQ235" s="125"/>
      <c r="FR235" s="125"/>
      <c r="FS235" s="125"/>
      <c r="FT235" s="125"/>
      <c r="FU235" s="125"/>
      <c r="FV235" s="125"/>
      <c r="FW235" s="125"/>
      <c r="FX235" s="125"/>
      <c r="FY235" s="125"/>
      <c r="FZ235" s="125"/>
      <c r="GA235" s="125"/>
      <c r="GB235" s="125"/>
      <c r="GC235" s="125"/>
      <c r="GD235" s="125"/>
      <c r="GE235" s="125"/>
      <c r="GF235" s="125"/>
      <c r="GG235" s="125"/>
      <c r="GH235" s="125"/>
      <c r="GI235" s="125"/>
      <c r="GJ235" s="125"/>
      <c r="GK235" s="125"/>
      <c r="GL235" s="125"/>
      <c r="GM235" s="125"/>
      <c r="GN235" s="125"/>
      <c r="GO235" s="125"/>
      <c r="GP235" s="125"/>
      <c r="GQ235" s="125"/>
      <c r="GR235" s="125"/>
      <c r="GS235" s="125"/>
      <c r="GT235" s="125"/>
      <c r="GU235" s="125"/>
      <c r="GV235" s="125"/>
      <c r="GW235" s="125"/>
      <c r="GX235" s="125"/>
      <c r="GY235" s="125"/>
      <c r="GZ235" s="125"/>
      <c r="HA235" s="125"/>
      <c r="HB235" s="125"/>
      <c r="HC235" s="125"/>
      <c r="HD235" s="125"/>
      <c r="HE235" s="125"/>
      <c r="HF235" s="125"/>
      <c r="HG235" s="125"/>
      <c r="HH235" s="125"/>
      <c r="HI235" s="125"/>
      <c r="HJ235" s="125"/>
      <c r="HK235" s="125"/>
      <c r="HL235" s="125"/>
      <c r="HM235" s="125"/>
      <c r="HN235" s="125"/>
      <c r="HO235" s="125"/>
      <c r="HP235" s="125"/>
      <c r="HQ235" s="125"/>
      <c r="HR235" s="125"/>
      <c r="HS235" s="125"/>
      <c r="HT235" s="125"/>
      <c r="HU235" s="125"/>
      <c r="HV235" s="125"/>
      <c r="HW235" s="125"/>
      <c r="HX235" s="125"/>
      <c r="HY235" s="125"/>
      <c r="HZ235" s="125"/>
      <c r="IA235" s="125"/>
      <c r="IB235" s="125"/>
      <c r="IC235" s="125"/>
      <c r="ID235" s="125"/>
      <c r="IE235" s="125"/>
      <c r="IF235" s="125"/>
      <c r="IG235" s="125"/>
      <c r="IH235" s="125"/>
      <c r="II235" s="125"/>
      <c r="IJ235" s="125"/>
      <c r="IK235" s="125"/>
      <c r="IL235" s="125"/>
      <c r="IM235" s="125"/>
      <c r="IN235" s="125"/>
      <c r="IO235" s="125"/>
      <c r="IP235" s="125"/>
      <c r="IQ235" s="125"/>
      <c r="IR235" s="125"/>
      <c r="IS235" s="125"/>
      <c r="IT235" s="125"/>
      <c r="IU235" s="125"/>
      <c r="IV235" s="125"/>
    </row>
    <row r="236" spans="1:256" ht="14.1" customHeight="1" x14ac:dyDescent="0.2">
      <c r="A236" s="151" t="s">
        <v>1282</v>
      </c>
      <c r="B236" s="151" t="s">
        <v>271</v>
      </c>
      <c r="C236" s="183" t="s">
        <v>1284</v>
      </c>
      <c r="D236" s="159" t="s">
        <v>1287</v>
      </c>
      <c r="E236" s="442" t="s">
        <v>1736</v>
      </c>
      <c r="F236" s="160" t="s">
        <v>13</v>
      </c>
      <c r="G236" s="418"/>
      <c r="H236" s="160">
        <v>1060.54</v>
      </c>
      <c r="I236" s="161">
        <f t="shared" si="15"/>
        <v>1060.54</v>
      </c>
      <c r="J236" s="431"/>
      <c r="K236" s="420"/>
      <c r="L236" s="420"/>
      <c r="M236" s="420"/>
      <c r="N236" s="420"/>
      <c r="O236" s="420"/>
      <c r="P236" s="420"/>
      <c r="Q236" s="420"/>
      <c r="R236" s="420"/>
      <c r="S236" s="420"/>
      <c r="T236" s="420"/>
      <c r="U236" s="420"/>
      <c r="V236" s="420"/>
      <c r="W236" s="420"/>
      <c r="X236" s="420"/>
      <c r="Y236" s="420"/>
      <c r="Z236" s="420"/>
      <c r="AA236" s="420"/>
      <c r="AB236" s="420"/>
      <c r="AC236" s="420"/>
      <c r="AD236" s="420"/>
      <c r="AE236" s="420"/>
      <c r="AF236" s="420"/>
      <c r="AG236" s="420"/>
      <c r="AH236" s="420"/>
      <c r="AI236" s="420"/>
      <c r="AJ236" s="420"/>
      <c r="AK236" s="420"/>
      <c r="AL236" s="420"/>
      <c r="AM236" s="420"/>
      <c r="AN236" s="420"/>
      <c r="AO236" s="420"/>
      <c r="AP236" s="420"/>
      <c r="AQ236" s="420"/>
      <c r="AR236" s="420"/>
      <c r="AS236" s="420"/>
      <c r="AT236" s="420"/>
      <c r="AU236" s="420"/>
      <c r="AV236" s="420"/>
      <c r="AW236" s="420"/>
      <c r="AX236" s="420"/>
      <c r="AY236" s="420"/>
      <c r="AZ236" s="420"/>
      <c r="BA236" s="420"/>
      <c r="BB236" s="420"/>
      <c r="BC236" s="420"/>
      <c r="BD236" s="420"/>
      <c r="BE236" s="420"/>
      <c r="BF236" s="420"/>
      <c r="BG236" s="420"/>
      <c r="BH236" s="420"/>
      <c r="BI236" s="420"/>
      <c r="BJ236" s="420"/>
      <c r="BK236" s="420"/>
      <c r="BL236" s="420"/>
      <c r="BM236" s="420"/>
      <c r="BN236" s="420"/>
      <c r="BO236" s="420"/>
      <c r="BP236" s="420"/>
      <c r="BQ236" s="420"/>
      <c r="BR236" s="420"/>
      <c r="BS236" s="420"/>
      <c r="BT236" s="420"/>
      <c r="BU236" s="420"/>
      <c r="BV236" s="420"/>
      <c r="BW236" s="420"/>
      <c r="BX236" s="420"/>
      <c r="BY236" s="420"/>
      <c r="BZ236" s="420"/>
      <c r="CA236" s="420"/>
      <c r="CB236" s="420"/>
      <c r="CC236" s="420"/>
      <c r="CD236" s="420"/>
      <c r="CE236" s="420"/>
      <c r="CF236" s="420"/>
      <c r="CG236" s="420"/>
      <c r="CH236" s="420"/>
      <c r="CI236" s="420"/>
      <c r="CJ236" s="420"/>
      <c r="CK236" s="420"/>
      <c r="CL236" s="420"/>
      <c r="CM236" s="420"/>
      <c r="CN236" s="420"/>
      <c r="CO236" s="420"/>
      <c r="CP236" s="420"/>
      <c r="CQ236" s="420"/>
      <c r="CR236" s="420"/>
      <c r="CS236" s="420"/>
      <c r="CT236" s="420"/>
      <c r="CU236" s="420"/>
      <c r="CV236" s="420"/>
      <c r="CW236" s="420"/>
      <c r="CX236" s="420"/>
      <c r="CY236" s="420"/>
      <c r="CZ236" s="420"/>
      <c r="DA236" s="420"/>
      <c r="DB236" s="420"/>
      <c r="DC236" s="420"/>
      <c r="DD236" s="420"/>
      <c r="DE236" s="420"/>
      <c r="DF236" s="420"/>
      <c r="DG236" s="420"/>
      <c r="DH236" s="420"/>
      <c r="DI236" s="420"/>
      <c r="DJ236" s="420"/>
      <c r="DK236" s="420"/>
      <c r="DL236" s="420"/>
      <c r="DM236" s="420"/>
      <c r="DN236" s="420"/>
      <c r="DO236" s="420"/>
      <c r="DP236" s="420"/>
      <c r="DQ236" s="420"/>
      <c r="DR236" s="420"/>
      <c r="DS236" s="420"/>
      <c r="DT236" s="420"/>
      <c r="DU236" s="420"/>
      <c r="DV236" s="420"/>
      <c r="DW236" s="420"/>
      <c r="DX236" s="420"/>
      <c r="DY236" s="420"/>
      <c r="DZ236" s="420"/>
      <c r="EA236" s="420"/>
      <c r="EB236" s="420"/>
      <c r="EC236" s="420"/>
      <c r="ED236" s="420"/>
      <c r="EE236" s="420"/>
      <c r="EF236" s="420"/>
      <c r="EG236" s="420"/>
      <c r="EH236" s="420"/>
      <c r="EI236" s="420"/>
      <c r="EJ236" s="420"/>
      <c r="EK236" s="420"/>
      <c r="EL236" s="420"/>
      <c r="EM236" s="420"/>
      <c r="EN236" s="420"/>
      <c r="EO236" s="420"/>
      <c r="EP236" s="420"/>
      <c r="EQ236" s="420"/>
      <c r="ER236" s="420"/>
      <c r="ES236" s="420"/>
      <c r="ET236" s="420"/>
      <c r="EU236" s="420"/>
      <c r="EV236" s="420"/>
      <c r="EW236" s="420"/>
      <c r="EX236" s="420"/>
      <c r="EY236" s="420"/>
      <c r="EZ236" s="420"/>
      <c r="FA236" s="420"/>
      <c r="FB236" s="420"/>
      <c r="FC236" s="420"/>
      <c r="FD236" s="420"/>
      <c r="FE236" s="420"/>
      <c r="FF236" s="420"/>
      <c r="FG236" s="420"/>
      <c r="FH236" s="420"/>
      <c r="FI236" s="420"/>
      <c r="FJ236" s="420"/>
      <c r="FK236" s="420"/>
      <c r="FL236" s="420"/>
      <c r="FM236" s="420"/>
      <c r="FN236" s="420"/>
      <c r="FO236" s="420"/>
      <c r="FP236" s="420"/>
      <c r="FQ236" s="420"/>
      <c r="FR236" s="420"/>
      <c r="FS236" s="420"/>
      <c r="FT236" s="420"/>
      <c r="FU236" s="420"/>
      <c r="FV236" s="420"/>
      <c r="FW236" s="420"/>
      <c r="FX236" s="420"/>
      <c r="FY236" s="420"/>
      <c r="FZ236" s="420"/>
      <c r="GA236" s="420"/>
      <c r="GB236" s="420"/>
      <c r="GC236" s="420"/>
      <c r="GD236" s="420"/>
      <c r="GE236" s="420"/>
      <c r="GF236" s="420"/>
      <c r="GG236" s="420"/>
      <c r="GH236" s="420"/>
      <c r="GI236" s="420"/>
      <c r="GJ236" s="420"/>
      <c r="GK236" s="420"/>
      <c r="GL236" s="420"/>
      <c r="GM236" s="420"/>
      <c r="GN236" s="420"/>
      <c r="GO236" s="420"/>
      <c r="GP236" s="420"/>
      <c r="GQ236" s="420"/>
      <c r="GR236" s="420"/>
      <c r="GS236" s="420"/>
      <c r="GT236" s="420"/>
      <c r="GU236" s="420"/>
      <c r="GV236" s="420"/>
      <c r="GW236" s="420"/>
      <c r="GX236" s="420"/>
      <c r="GY236" s="420"/>
      <c r="GZ236" s="420"/>
      <c r="HA236" s="420"/>
      <c r="HB236" s="420"/>
      <c r="HC236" s="420"/>
      <c r="HD236" s="420"/>
      <c r="HE236" s="420"/>
      <c r="HF236" s="420"/>
      <c r="HG236" s="420"/>
      <c r="HH236" s="420"/>
      <c r="HI236" s="420"/>
      <c r="HJ236" s="420"/>
      <c r="HK236" s="420"/>
      <c r="HL236" s="420"/>
      <c r="HM236" s="420"/>
      <c r="HN236" s="420"/>
      <c r="HO236" s="420"/>
      <c r="HP236" s="420"/>
      <c r="HQ236" s="420"/>
      <c r="HR236" s="420"/>
      <c r="HS236" s="420"/>
      <c r="HT236" s="420"/>
      <c r="HU236" s="420"/>
      <c r="HV236" s="420"/>
      <c r="HW236" s="420"/>
      <c r="HX236" s="420"/>
      <c r="HY236" s="420"/>
      <c r="HZ236" s="420"/>
      <c r="IA236" s="420"/>
      <c r="IB236" s="420"/>
      <c r="IC236" s="420"/>
      <c r="ID236" s="420"/>
      <c r="IE236" s="420"/>
      <c r="IF236" s="420"/>
      <c r="IG236" s="420"/>
      <c r="IH236" s="420"/>
      <c r="II236" s="420"/>
      <c r="IJ236" s="420"/>
      <c r="IK236" s="420"/>
      <c r="IL236" s="420"/>
      <c r="IM236" s="420"/>
      <c r="IN236" s="420"/>
      <c r="IO236" s="420"/>
      <c r="IP236" s="420"/>
      <c r="IQ236" s="420"/>
      <c r="IR236" s="420"/>
      <c r="IS236" s="420"/>
      <c r="IT236" s="420"/>
      <c r="IU236" s="420"/>
      <c r="IV236" s="420"/>
    </row>
    <row r="237" spans="1:256" ht="14.1" customHeight="1" x14ac:dyDescent="0.2">
      <c r="A237" s="151" t="s">
        <v>1299</v>
      </c>
      <c r="B237" s="444" t="s">
        <v>224</v>
      </c>
      <c r="C237" s="183" t="s">
        <v>1300</v>
      </c>
      <c r="D237" s="445" t="s">
        <v>1301</v>
      </c>
      <c r="E237" s="454" t="s">
        <v>1302</v>
      </c>
      <c r="F237" s="160" t="s">
        <v>13</v>
      </c>
      <c r="G237" s="449"/>
      <c r="H237" s="160">
        <v>74.39</v>
      </c>
      <c r="I237" s="161">
        <f t="shared" si="15"/>
        <v>74.39</v>
      </c>
      <c r="J237" s="452"/>
      <c r="K237" s="453"/>
      <c r="L237" s="453"/>
      <c r="M237" s="453"/>
      <c r="N237" s="453"/>
      <c r="O237" s="453"/>
      <c r="P237" s="453"/>
      <c r="Q237" s="453"/>
      <c r="R237" s="453"/>
      <c r="S237" s="453"/>
      <c r="T237" s="453"/>
      <c r="U237" s="453"/>
      <c r="V237" s="453"/>
      <c r="W237" s="453"/>
      <c r="X237" s="453"/>
      <c r="Y237" s="453"/>
      <c r="Z237" s="453"/>
      <c r="AA237" s="453"/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3"/>
      <c r="AY237" s="453"/>
      <c r="AZ237" s="453"/>
      <c r="BA237" s="453"/>
      <c r="BB237" s="453"/>
      <c r="BC237" s="453"/>
      <c r="BD237" s="453"/>
      <c r="BE237" s="453"/>
      <c r="BF237" s="453"/>
      <c r="BG237" s="453"/>
      <c r="BH237" s="453"/>
      <c r="BI237" s="453"/>
      <c r="BJ237" s="453"/>
      <c r="BK237" s="453"/>
      <c r="BL237" s="453"/>
      <c r="BM237" s="453"/>
      <c r="BN237" s="453"/>
      <c r="BO237" s="453"/>
      <c r="BP237" s="453"/>
      <c r="BQ237" s="453"/>
      <c r="BR237" s="453"/>
      <c r="BS237" s="453"/>
      <c r="BT237" s="453"/>
      <c r="BU237" s="453"/>
      <c r="BV237" s="453"/>
      <c r="BW237" s="453"/>
      <c r="BX237" s="453"/>
      <c r="BY237" s="453"/>
      <c r="BZ237" s="453"/>
      <c r="CA237" s="453"/>
      <c r="CB237" s="453"/>
      <c r="CC237" s="453"/>
      <c r="CD237" s="453"/>
      <c r="CE237" s="453"/>
      <c r="CF237" s="453"/>
      <c r="CG237" s="453"/>
      <c r="CH237" s="453"/>
      <c r="CI237" s="453"/>
      <c r="CJ237" s="453"/>
      <c r="CK237" s="453"/>
      <c r="CL237" s="453"/>
      <c r="CM237" s="453"/>
      <c r="CN237" s="453"/>
      <c r="CO237" s="453"/>
      <c r="CP237" s="453"/>
      <c r="CQ237" s="453"/>
      <c r="CR237" s="453"/>
      <c r="CS237" s="453"/>
      <c r="CT237" s="453"/>
      <c r="CU237" s="453"/>
      <c r="CV237" s="453"/>
      <c r="CW237" s="453"/>
      <c r="CX237" s="453"/>
      <c r="CY237" s="453"/>
      <c r="CZ237" s="453"/>
      <c r="DA237" s="453"/>
      <c r="DB237" s="453"/>
      <c r="DC237" s="453"/>
      <c r="DD237" s="453"/>
      <c r="DE237" s="453"/>
      <c r="DF237" s="453"/>
      <c r="DG237" s="453"/>
      <c r="DH237" s="453"/>
      <c r="DI237" s="453"/>
      <c r="DJ237" s="453"/>
      <c r="DK237" s="453"/>
      <c r="DL237" s="453"/>
      <c r="DM237" s="453"/>
      <c r="DN237" s="453"/>
      <c r="DO237" s="453"/>
      <c r="DP237" s="453"/>
      <c r="DQ237" s="453"/>
      <c r="DR237" s="453"/>
      <c r="DS237" s="453"/>
      <c r="DT237" s="453"/>
      <c r="DU237" s="453"/>
      <c r="DV237" s="453"/>
      <c r="DW237" s="453"/>
      <c r="DX237" s="453"/>
      <c r="DY237" s="453"/>
      <c r="DZ237" s="453"/>
      <c r="EA237" s="453"/>
      <c r="EB237" s="453"/>
      <c r="EC237" s="453"/>
      <c r="ED237" s="453"/>
      <c r="EE237" s="453"/>
      <c r="EF237" s="453"/>
      <c r="EG237" s="453"/>
      <c r="EH237" s="453"/>
      <c r="EI237" s="453"/>
      <c r="EJ237" s="453"/>
      <c r="EK237" s="453"/>
      <c r="EL237" s="453"/>
      <c r="EM237" s="453"/>
      <c r="EN237" s="453"/>
      <c r="EO237" s="453"/>
      <c r="EP237" s="453"/>
      <c r="EQ237" s="453"/>
      <c r="ER237" s="453"/>
      <c r="ES237" s="453"/>
      <c r="ET237" s="453"/>
      <c r="EU237" s="453"/>
      <c r="EV237" s="453"/>
      <c r="EW237" s="453"/>
      <c r="EX237" s="453"/>
      <c r="EY237" s="453"/>
      <c r="EZ237" s="453"/>
      <c r="FA237" s="453"/>
      <c r="FB237" s="453"/>
      <c r="FC237" s="453"/>
      <c r="FD237" s="453"/>
      <c r="FE237" s="453"/>
      <c r="FF237" s="453"/>
      <c r="FG237" s="453"/>
      <c r="FH237" s="453"/>
      <c r="FI237" s="453"/>
      <c r="FJ237" s="453"/>
      <c r="FK237" s="453"/>
      <c r="FL237" s="453"/>
      <c r="FM237" s="453"/>
      <c r="FN237" s="453"/>
      <c r="FO237" s="453"/>
      <c r="FP237" s="453"/>
      <c r="FQ237" s="453"/>
      <c r="FR237" s="453"/>
      <c r="FS237" s="453"/>
      <c r="FT237" s="453"/>
      <c r="FU237" s="453"/>
      <c r="FV237" s="453"/>
      <c r="FW237" s="453"/>
      <c r="FX237" s="453"/>
      <c r="FY237" s="453"/>
      <c r="FZ237" s="453"/>
      <c r="GA237" s="453"/>
      <c r="GB237" s="453"/>
      <c r="GC237" s="453"/>
      <c r="GD237" s="453"/>
      <c r="GE237" s="453"/>
      <c r="GF237" s="453"/>
      <c r="GG237" s="453"/>
      <c r="GH237" s="453"/>
      <c r="GI237" s="453"/>
      <c r="GJ237" s="453"/>
      <c r="GK237" s="453"/>
      <c r="GL237" s="453"/>
      <c r="GM237" s="453"/>
      <c r="GN237" s="453"/>
      <c r="GO237" s="453"/>
      <c r="GP237" s="453"/>
      <c r="GQ237" s="453"/>
      <c r="GR237" s="453"/>
      <c r="GS237" s="453"/>
      <c r="GT237" s="453"/>
      <c r="GU237" s="453"/>
      <c r="GV237" s="453"/>
      <c r="GW237" s="453"/>
      <c r="GX237" s="453"/>
      <c r="GY237" s="453"/>
      <c r="GZ237" s="453"/>
      <c r="HA237" s="453"/>
      <c r="HB237" s="453"/>
      <c r="HC237" s="453"/>
      <c r="HD237" s="453"/>
      <c r="HE237" s="453"/>
      <c r="HF237" s="453"/>
      <c r="HG237" s="453"/>
      <c r="HH237" s="453"/>
      <c r="HI237" s="453"/>
      <c r="HJ237" s="453"/>
      <c r="HK237" s="453"/>
      <c r="HL237" s="453"/>
      <c r="HM237" s="453"/>
      <c r="HN237" s="453"/>
      <c r="HO237" s="453"/>
      <c r="HP237" s="453"/>
      <c r="HQ237" s="453"/>
      <c r="HR237" s="453"/>
      <c r="HS237" s="453"/>
      <c r="HT237" s="453"/>
      <c r="HU237" s="453"/>
      <c r="HV237" s="453"/>
      <c r="HW237" s="453"/>
      <c r="HX237" s="453"/>
      <c r="HY237" s="453"/>
      <c r="HZ237" s="453"/>
      <c r="IA237" s="453"/>
      <c r="IB237" s="453"/>
      <c r="IC237" s="453"/>
      <c r="ID237" s="453"/>
      <c r="IE237" s="453"/>
      <c r="IF237" s="453"/>
      <c r="IG237" s="453"/>
      <c r="IH237" s="453"/>
      <c r="II237" s="453"/>
      <c r="IJ237" s="453"/>
      <c r="IK237" s="453"/>
      <c r="IL237" s="453"/>
      <c r="IM237" s="453"/>
      <c r="IN237" s="453"/>
      <c r="IO237" s="453"/>
      <c r="IP237" s="453"/>
      <c r="IQ237" s="453"/>
      <c r="IR237" s="453"/>
      <c r="IS237" s="453"/>
      <c r="IT237" s="453"/>
      <c r="IU237" s="453"/>
      <c r="IV237" s="453"/>
    </row>
    <row r="238" spans="1:256" ht="14.1" customHeight="1" x14ac:dyDescent="0.2">
      <c r="A238" s="151" t="s">
        <v>1238</v>
      </c>
      <c r="B238" s="151" t="s">
        <v>224</v>
      </c>
      <c r="C238" s="183" t="str">
        <f>'Прайс Громовик'!D198</f>
        <v>Основа різьбового блискавкоприймача</v>
      </c>
      <c r="D238" s="159" t="s">
        <v>1240</v>
      </c>
      <c r="E238" s="151" t="str">
        <f>'Прайс Громовик'!F198</f>
        <v>Тримач різьбового блискавкоприймача діаметром 16 мм</v>
      </c>
      <c r="F238" s="160" t="s">
        <v>13</v>
      </c>
      <c r="G238" s="400"/>
      <c r="H238" s="160">
        <v>461.14</v>
      </c>
      <c r="I238" s="161">
        <f t="shared" si="15"/>
        <v>461.14</v>
      </c>
      <c r="J238" s="409"/>
      <c r="K238" s="402"/>
      <c r="L238" s="402"/>
      <c r="M238" s="402"/>
      <c r="N238" s="402"/>
      <c r="O238" s="402"/>
      <c r="P238" s="402"/>
      <c r="Q238" s="402"/>
      <c r="R238" s="402"/>
      <c r="S238" s="402"/>
      <c r="T238" s="402"/>
      <c r="U238" s="402"/>
      <c r="V238" s="402"/>
      <c r="W238" s="402"/>
      <c r="X238" s="402"/>
      <c r="Y238" s="402"/>
      <c r="Z238" s="402"/>
      <c r="AA238" s="402"/>
      <c r="AB238" s="402"/>
      <c r="AC238" s="402"/>
      <c r="AD238" s="402"/>
      <c r="AE238" s="402"/>
      <c r="AF238" s="402"/>
      <c r="AG238" s="402"/>
      <c r="AH238" s="402"/>
      <c r="AI238" s="402"/>
      <c r="AJ238" s="402"/>
      <c r="AK238" s="402"/>
      <c r="AL238" s="402"/>
      <c r="AM238" s="402"/>
      <c r="AN238" s="402"/>
      <c r="AO238" s="402"/>
      <c r="AP238" s="402"/>
      <c r="AQ238" s="402"/>
      <c r="AR238" s="402"/>
      <c r="AS238" s="402"/>
      <c r="AT238" s="402"/>
      <c r="AU238" s="402"/>
      <c r="AV238" s="402"/>
      <c r="AW238" s="402"/>
      <c r="AX238" s="402"/>
      <c r="AY238" s="402"/>
      <c r="AZ238" s="402"/>
      <c r="BA238" s="402"/>
      <c r="BB238" s="402"/>
      <c r="BC238" s="402"/>
      <c r="BD238" s="402"/>
      <c r="BE238" s="402"/>
      <c r="BF238" s="402"/>
      <c r="BG238" s="402"/>
      <c r="BH238" s="402"/>
      <c r="BI238" s="402"/>
      <c r="BJ238" s="402"/>
      <c r="BK238" s="402"/>
      <c r="BL238" s="402"/>
      <c r="BM238" s="402"/>
      <c r="BN238" s="402"/>
      <c r="BO238" s="402"/>
      <c r="BP238" s="402"/>
      <c r="BQ238" s="402"/>
      <c r="BR238" s="402"/>
      <c r="BS238" s="402"/>
      <c r="BT238" s="402"/>
      <c r="BU238" s="402"/>
      <c r="BV238" s="402"/>
      <c r="BW238" s="402"/>
      <c r="BX238" s="402"/>
      <c r="BY238" s="402"/>
      <c r="BZ238" s="402"/>
      <c r="CA238" s="402"/>
      <c r="CB238" s="402"/>
      <c r="CC238" s="402"/>
      <c r="CD238" s="402"/>
      <c r="CE238" s="402"/>
      <c r="CF238" s="402"/>
      <c r="CG238" s="402"/>
      <c r="CH238" s="402"/>
      <c r="CI238" s="402"/>
      <c r="CJ238" s="402"/>
      <c r="CK238" s="402"/>
      <c r="CL238" s="402"/>
      <c r="CM238" s="402"/>
      <c r="CN238" s="402"/>
      <c r="CO238" s="402"/>
      <c r="CP238" s="402"/>
      <c r="CQ238" s="402"/>
      <c r="CR238" s="402"/>
      <c r="CS238" s="402"/>
      <c r="CT238" s="402"/>
      <c r="CU238" s="402"/>
      <c r="CV238" s="402"/>
      <c r="CW238" s="402"/>
      <c r="CX238" s="402"/>
      <c r="CY238" s="402"/>
      <c r="CZ238" s="402"/>
      <c r="DA238" s="402"/>
      <c r="DB238" s="402"/>
      <c r="DC238" s="402"/>
      <c r="DD238" s="402"/>
      <c r="DE238" s="402"/>
      <c r="DF238" s="402"/>
      <c r="DG238" s="402"/>
      <c r="DH238" s="402"/>
      <c r="DI238" s="402"/>
      <c r="DJ238" s="402"/>
      <c r="DK238" s="402"/>
      <c r="DL238" s="402"/>
      <c r="DM238" s="402"/>
      <c r="DN238" s="402"/>
      <c r="DO238" s="402"/>
      <c r="DP238" s="402"/>
      <c r="DQ238" s="402"/>
      <c r="DR238" s="402"/>
      <c r="DS238" s="402"/>
      <c r="DT238" s="402"/>
      <c r="DU238" s="402"/>
      <c r="DV238" s="402"/>
      <c r="DW238" s="402"/>
      <c r="DX238" s="402"/>
      <c r="DY238" s="402"/>
      <c r="DZ238" s="402"/>
      <c r="EA238" s="402"/>
      <c r="EB238" s="402"/>
      <c r="EC238" s="402"/>
      <c r="ED238" s="402"/>
      <c r="EE238" s="402"/>
      <c r="EF238" s="402"/>
      <c r="EG238" s="402"/>
      <c r="EH238" s="402"/>
      <c r="EI238" s="402"/>
      <c r="EJ238" s="402"/>
      <c r="EK238" s="402"/>
      <c r="EL238" s="402"/>
      <c r="EM238" s="402"/>
      <c r="EN238" s="402"/>
      <c r="EO238" s="402"/>
      <c r="EP238" s="402"/>
      <c r="EQ238" s="402"/>
      <c r="ER238" s="402"/>
      <c r="ES238" s="402"/>
      <c r="ET238" s="402"/>
      <c r="EU238" s="402"/>
      <c r="EV238" s="402"/>
      <c r="EW238" s="402"/>
      <c r="EX238" s="402"/>
      <c r="EY238" s="402"/>
      <c r="EZ238" s="402"/>
      <c r="FA238" s="402"/>
      <c r="FB238" s="402"/>
      <c r="FC238" s="402"/>
      <c r="FD238" s="402"/>
      <c r="FE238" s="402"/>
      <c r="FF238" s="402"/>
      <c r="FG238" s="402"/>
      <c r="FH238" s="402"/>
      <c r="FI238" s="402"/>
      <c r="FJ238" s="402"/>
      <c r="FK238" s="402"/>
      <c r="FL238" s="402"/>
      <c r="FM238" s="402"/>
      <c r="FN238" s="402"/>
      <c r="FO238" s="402"/>
      <c r="FP238" s="402"/>
      <c r="FQ238" s="402"/>
      <c r="FR238" s="402"/>
      <c r="FS238" s="402"/>
      <c r="FT238" s="402"/>
      <c r="FU238" s="402"/>
      <c r="FV238" s="402"/>
      <c r="FW238" s="402"/>
      <c r="FX238" s="402"/>
      <c r="FY238" s="402"/>
      <c r="FZ238" s="402"/>
      <c r="GA238" s="402"/>
      <c r="GB238" s="402"/>
      <c r="GC238" s="402"/>
      <c r="GD238" s="402"/>
      <c r="GE238" s="402"/>
      <c r="GF238" s="402"/>
      <c r="GG238" s="402"/>
      <c r="GH238" s="402"/>
      <c r="GI238" s="402"/>
      <c r="GJ238" s="402"/>
      <c r="GK238" s="402"/>
      <c r="GL238" s="402"/>
      <c r="GM238" s="402"/>
      <c r="GN238" s="402"/>
      <c r="GO238" s="402"/>
      <c r="GP238" s="402"/>
      <c r="GQ238" s="402"/>
      <c r="GR238" s="402"/>
      <c r="GS238" s="402"/>
      <c r="GT238" s="402"/>
      <c r="GU238" s="402"/>
      <c r="GV238" s="402"/>
      <c r="GW238" s="402"/>
      <c r="GX238" s="402"/>
      <c r="GY238" s="402"/>
      <c r="GZ238" s="402"/>
      <c r="HA238" s="402"/>
      <c r="HB238" s="402"/>
      <c r="HC238" s="402"/>
      <c r="HD238" s="402"/>
      <c r="HE238" s="402"/>
      <c r="HF238" s="402"/>
      <c r="HG238" s="402"/>
      <c r="HH238" s="402"/>
      <c r="HI238" s="402"/>
      <c r="HJ238" s="402"/>
      <c r="HK238" s="402"/>
      <c r="HL238" s="402"/>
      <c r="HM238" s="402"/>
      <c r="HN238" s="402"/>
      <c r="HO238" s="402"/>
      <c r="HP238" s="402"/>
      <c r="HQ238" s="402"/>
      <c r="HR238" s="402"/>
      <c r="HS238" s="402"/>
      <c r="HT238" s="402"/>
      <c r="HU238" s="402"/>
      <c r="HV238" s="402"/>
      <c r="HW238" s="402"/>
      <c r="HX238" s="402"/>
      <c r="HY238" s="402"/>
      <c r="HZ238" s="402"/>
      <c r="IA238" s="402"/>
      <c r="IB238" s="402"/>
      <c r="IC238" s="402"/>
      <c r="ID238" s="402"/>
      <c r="IE238" s="402"/>
      <c r="IF238" s="402"/>
      <c r="IG238" s="402"/>
      <c r="IH238" s="402"/>
      <c r="II238" s="402"/>
      <c r="IJ238" s="402"/>
      <c r="IK238" s="402"/>
      <c r="IL238" s="402"/>
      <c r="IM238" s="402"/>
      <c r="IN238" s="402"/>
      <c r="IO238" s="402"/>
      <c r="IP238" s="402"/>
      <c r="IQ238" s="402"/>
      <c r="IR238" s="402"/>
      <c r="IS238" s="402"/>
      <c r="IT238" s="402"/>
      <c r="IU238" s="402"/>
      <c r="IV238" s="402"/>
    </row>
    <row r="239" spans="1:256" ht="14.1" customHeight="1" x14ac:dyDescent="0.2">
      <c r="A239" s="154" t="s">
        <v>689</v>
      </c>
      <c r="B239" s="151" t="s">
        <v>271</v>
      </c>
      <c r="C239" s="183" t="str">
        <f>'Прайс Громовик'!D199</f>
        <v>Тримач щогли блискавкоприймача з основою</v>
      </c>
      <c r="D239" s="159" t="s">
        <v>690</v>
      </c>
      <c r="E239" s="151" t="str">
        <f>'Прайс Громовик'!F199</f>
        <v>Тримач щогли діаметром до 42 мм, товщина основи - 5 мм. 9 болтів для фіксації щогли. Сталь, гарачецинкована</v>
      </c>
      <c r="F239" s="160" t="s">
        <v>13</v>
      </c>
      <c r="G239" s="160"/>
      <c r="H239" s="160">
        <v>2613.44</v>
      </c>
      <c r="I239" s="161">
        <f t="shared" si="15"/>
        <v>2613.44</v>
      </c>
      <c r="J239" s="123"/>
    </row>
    <row r="240" spans="1:256" s="99" customFormat="1" ht="14.1" customHeight="1" x14ac:dyDescent="0.2">
      <c r="A240" s="187" t="s">
        <v>841</v>
      </c>
      <c r="B240" s="194" t="s">
        <v>237</v>
      </c>
      <c r="C240" s="187" t="s">
        <v>879</v>
      </c>
      <c r="D240" s="195" t="s">
        <v>840</v>
      </c>
      <c r="E240" s="94"/>
      <c r="F240" s="197" t="s">
        <v>13</v>
      </c>
      <c r="G240" s="197"/>
      <c r="H240" s="197">
        <v>184.21</v>
      </c>
      <c r="I240" s="189">
        <f t="shared" ref="I240:I249" si="17">ROUND(H240*(100-$I$2)/100, 2)</f>
        <v>184.21</v>
      </c>
      <c r="J240" s="143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s="99" customFormat="1" ht="14.1" customHeight="1" x14ac:dyDescent="0.2">
      <c r="A241" s="187" t="s">
        <v>878</v>
      </c>
      <c r="B241" s="194" t="s">
        <v>237</v>
      </c>
      <c r="C241" s="187" t="s">
        <v>880</v>
      </c>
      <c r="D241" s="195" t="s">
        <v>882</v>
      </c>
      <c r="E241" s="101"/>
      <c r="F241" s="197" t="s">
        <v>13</v>
      </c>
      <c r="G241" s="197"/>
      <c r="H241" s="197">
        <v>173.5</v>
      </c>
      <c r="I241" s="189">
        <f t="shared" si="17"/>
        <v>173.5</v>
      </c>
      <c r="J241" s="150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  <c r="FH241" s="125"/>
      <c r="FI241" s="125"/>
      <c r="FJ241" s="125"/>
      <c r="FK241" s="125"/>
      <c r="FL241" s="125"/>
      <c r="FM241" s="125"/>
      <c r="FN241" s="125"/>
      <c r="FO241" s="125"/>
      <c r="FP241" s="125"/>
      <c r="FQ241" s="125"/>
      <c r="FR241" s="125"/>
      <c r="FS241" s="125"/>
      <c r="FT241" s="125"/>
      <c r="FU241" s="125"/>
      <c r="FV241" s="125"/>
      <c r="FW241" s="125"/>
      <c r="FX241" s="125"/>
      <c r="FY241" s="125"/>
      <c r="FZ241" s="125"/>
      <c r="GA241" s="125"/>
      <c r="GB241" s="125"/>
      <c r="GC241" s="125"/>
      <c r="GD241" s="125"/>
      <c r="GE241" s="125"/>
      <c r="GF241" s="125"/>
      <c r="GG241" s="125"/>
      <c r="GH241" s="125"/>
      <c r="GI241" s="125"/>
      <c r="GJ241" s="125"/>
      <c r="GK241" s="125"/>
      <c r="GL241" s="125"/>
      <c r="GM241" s="125"/>
      <c r="GN241" s="125"/>
      <c r="GO241" s="125"/>
      <c r="GP241" s="125"/>
      <c r="GQ241" s="125"/>
      <c r="GR241" s="125"/>
      <c r="GS241" s="125"/>
      <c r="GT241" s="125"/>
      <c r="GU241" s="125"/>
      <c r="GV241" s="125"/>
      <c r="GW241" s="125"/>
      <c r="GX241" s="125"/>
      <c r="GY241" s="125"/>
      <c r="GZ241" s="125"/>
      <c r="HA241" s="125"/>
      <c r="HB241" s="125"/>
      <c r="HC241" s="125"/>
      <c r="HD241" s="125"/>
      <c r="HE241" s="125"/>
      <c r="HF241" s="125"/>
      <c r="HG241" s="125"/>
      <c r="HH241" s="125"/>
      <c r="HI241" s="125"/>
      <c r="HJ241" s="125"/>
      <c r="HK241" s="125"/>
      <c r="HL241" s="125"/>
      <c r="HM241" s="125"/>
      <c r="HN241" s="125"/>
      <c r="HO241" s="125"/>
      <c r="HP241" s="125"/>
      <c r="HQ241" s="125"/>
      <c r="HR241" s="125"/>
      <c r="HS241" s="125"/>
      <c r="HT241" s="125"/>
      <c r="HU241" s="125"/>
      <c r="HV241" s="125"/>
      <c r="HW241" s="125"/>
      <c r="HX241" s="125"/>
      <c r="HY241" s="125"/>
      <c r="HZ241" s="125"/>
      <c r="IA241" s="125"/>
      <c r="IB241" s="125"/>
      <c r="IC241" s="125"/>
      <c r="ID241" s="125"/>
      <c r="IE241" s="125"/>
      <c r="IF241" s="125"/>
      <c r="IG241" s="125"/>
      <c r="IH241" s="125"/>
      <c r="II241" s="125"/>
      <c r="IJ241" s="125"/>
      <c r="IK241" s="125"/>
      <c r="IL241" s="125"/>
      <c r="IM241" s="125"/>
      <c r="IN241" s="125"/>
      <c r="IO241" s="125"/>
      <c r="IP241" s="125"/>
      <c r="IQ241" s="125"/>
      <c r="IR241" s="125"/>
      <c r="IS241" s="125"/>
      <c r="IT241" s="125"/>
      <c r="IU241" s="125"/>
      <c r="IV241" s="125"/>
    </row>
    <row r="242" spans="1:256" s="99" customFormat="1" ht="14.1" customHeight="1" x14ac:dyDescent="0.2">
      <c r="A242" s="187" t="s">
        <v>1800</v>
      </c>
      <c r="B242" s="194" t="s">
        <v>237</v>
      </c>
      <c r="C242" s="187" t="s">
        <v>1801</v>
      </c>
      <c r="D242" s="495" t="s">
        <v>1562</v>
      </c>
      <c r="E242" s="493"/>
      <c r="F242" s="197" t="s">
        <v>13</v>
      </c>
      <c r="G242" s="430"/>
      <c r="H242" s="197">
        <v>137.88999999999999</v>
      </c>
      <c r="I242" s="189">
        <f t="shared" si="17"/>
        <v>137.88999999999999</v>
      </c>
      <c r="J242" s="465"/>
      <c r="K242" s="441"/>
      <c r="L242" s="441"/>
      <c r="M242" s="441"/>
      <c r="N242" s="441"/>
      <c r="O242" s="441"/>
      <c r="P242" s="441"/>
      <c r="Q242" s="441"/>
      <c r="R242" s="441"/>
      <c r="S242" s="441"/>
      <c r="T242" s="441"/>
      <c r="U242" s="441"/>
      <c r="V242" s="441"/>
      <c r="W242" s="441"/>
      <c r="X242" s="441"/>
      <c r="Y242" s="441"/>
      <c r="Z242" s="441"/>
      <c r="AA242" s="441"/>
      <c r="AB242" s="441"/>
      <c r="AC242" s="441"/>
      <c r="AD242" s="441"/>
      <c r="AE242" s="441"/>
      <c r="AF242" s="441"/>
      <c r="AG242" s="441"/>
      <c r="AH242" s="441"/>
      <c r="AI242" s="441"/>
      <c r="AJ242" s="441"/>
      <c r="AK242" s="441"/>
      <c r="AL242" s="441"/>
      <c r="AM242" s="441"/>
      <c r="AN242" s="441"/>
      <c r="AO242" s="441"/>
      <c r="AP242" s="441"/>
      <c r="AQ242" s="441"/>
      <c r="AR242" s="441"/>
      <c r="AS242" s="441"/>
      <c r="AT242" s="441"/>
      <c r="AU242" s="441"/>
      <c r="AV242" s="441"/>
      <c r="AW242" s="441"/>
      <c r="AX242" s="441"/>
      <c r="AY242" s="441"/>
      <c r="AZ242" s="441"/>
      <c r="BA242" s="441"/>
      <c r="BB242" s="441"/>
      <c r="BC242" s="441"/>
      <c r="BD242" s="441"/>
      <c r="BE242" s="441"/>
      <c r="BF242" s="441"/>
      <c r="BG242" s="441"/>
      <c r="BH242" s="441"/>
      <c r="BI242" s="441"/>
      <c r="BJ242" s="441"/>
      <c r="BK242" s="441"/>
      <c r="BL242" s="441"/>
      <c r="BM242" s="441"/>
      <c r="BN242" s="441"/>
      <c r="BO242" s="441"/>
      <c r="BP242" s="441"/>
      <c r="BQ242" s="441"/>
      <c r="BR242" s="441"/>
      <c r="BS242" s="441"/>
      <c r="BT242" s="441"/>
      <c r="BU242" s="441"/>
      <c r="BV242" s="441"/>
      <c r="BW242" s="441"/>
      <c r="BX242" s="441"/>
      <c r="BY242" s="441"/>
      <c r="BZ242" s="441"/>
      <c r="CA242" s="441"/>
      <c r="CB242" s="441"/>
      <c r="CC242" s="441"/>
      <c r="CD242" s="441"/>
      <c r="CE242" s="441"/>
      <c r="CF242" s="441"/>
      <c r="CG242" s="441"/>
      <c r="CH242" s="441"/>
      <c r="CI242" s="441"/>
      <c r="CJ242" s="441"/>
      <c r="CK242" s="441"/>
      <c r="CL242" s="441"/>
      <c r="CM242" s="441"/>
      <c r="CN242" s="441"/>
      <c r="CO242" s="441"/>
      <c r="CP242" s="441"/>
      <c r="CQ242" s="441"/>
      <c r="CR242" s="441"/>
      <c r="CS242" s="441"/>
      <c r="CT242" s="441"/>
      <c r="CU242" s="441"/>
      <c r="CV242" s="441"/>
      <c r="CW242" s="441"/>
      <c r="CX242" s="441"/>
      <c r="CY242" s="441"/>
      <c r="CZ242" s="441"/>
      <c r="DA242" s="441"/>
      <c r="DB242" s="441"/>
      <c r="DC242" s="441"/>
      <c r="DD242" s="441"/>
      <c r="DE242" s="441"/>
      <c r="DF242" s="441"/>
      <c r="DG242" s="441"/>
      <c r="DH242" s="441"/>
      <c r="DI242" s="441"/>
      <c r="DJ242" s="441"/>
      <c r="DK242" s="441"/>
      <c r="DL242" s="441"/>
      <c r="DM242" s="441"/>
      <c r="DN242" s="441"/>
      <c r="DO242" s="441"/>
      <c r="DP242" s="441"/>
      <c r="DQ242" s="441"/>
      <c r="DR242" s="441"/>
      <c r="DS242" s="441"/>
      <c r="DT242" s="441"/>
      <c r="DU242" s="441"/>
      <c r="DV242" s="441"/>
      <c r="DW242" s="441"/>
      <c r="DX242" s="441"/>
      <c r="DY242" s="441"/>
      <c r="DZ242" s="441"/>
      <c r="EA242" s="441"/>
      <c r="EB242" s="441"/>
      <c r="EC242" s="441"/>
      <c r="ED242" s="441"/>
      <c r="EE242" s="441"/>
      <c r="EF242" s="441"/>
      <c r="EG242" s="441"/>
      <c r="EH242" s="441"/>
      <c r="EI242" s="441"/>
      <c r="EJ242" s="441"/>
      <c r="EK242" s="441"/>
      <c r="EL242" s="441"/>
      <c r="EM242" s="441"/>
      <c r="EN242" s="441"/>
      <c r="EO242" s="441"/>
      <c r="EP242" s="441"/>
      <c r="EQ242" s="441"/>
      <c r="ER242" s="441"/>
      <c r="ES242" s="441"/>
      <c r="ET242" s="441"/>
      <c r="EU242" s="441"/>
      <c r="EV242" s="441"/>
      <c r="EW242" s="441"/>
      <c r="EX242" s="441"/>
      <c r="EY242" s="441"/>
      <c r="EZ242" s="441"/>
      <c r="FA242" s="441"/>
      <c r="FB242" s="441"/>
      <c r="FC242" s="441"/>
      <c r="FD242" s="441"/>
      <c r="FE242" s="441"/>
      <c r="FF242" s="441"/>
      <c r="FG242" s="441"/>
      <c r="FH242" s="441"/>
      <c r="FI242" s="441"/>
      <c r="FJ242" s="441"/>
      <c r="FK242" s="441"/>
      <c r="FL242" s="441"/>
      <c r="FM242" s="441"/>
      <c r="FN242" s="441"/>
      <c r="FO242" s="441"/>
      <c r="FP242" s="441"/>
      <c r="FQ242" s="441"/>
      <c r="FR242" s="441"/>
      <c r="FS242" s="441"/>
      <c r="FT242" s="441"/>
      <c r="FU242" s="441"/>
      <c r="FV242" s="441"/>
      <c r="FW242" s="441"/>
      <c r="FX242" s="441"/>
      <c r="FY242" s="441"/>
      <c r="FZ242" s="441"/>
      <c r="GA242" s="441"/>
      <c r="GB242" s="441"/>
      <c r="GC242" s="441"/>
      <c r="GD242" s="441"/>
      <c r="GE242" s="441"/>
      <c r="GF242" s="441"/>
      <c r="GG242" s="441"/>
      <c r="GH242" s="441"/>
      <c r="GI242" s="441"/>
      <c r="GJ242" s="441"/>
      <c r="GK242" s="441"/>
      <c r="GL242" s="441"/>
      <c r="GM242" s="441"/>
      <c r="GN242" s="441"/>
      <c r="GO242" s="441"/>
      <c r="GP242" s="441"/>
      <c r="GQ242" s="441"/>
      <c r="GR242" s="441"/>
      <c r="GS242" s="441"/>
      <c r="GT242" s="441"/>
      <c r="GU242" s="441"/>
      <c r="GV242" s="441"/>
      <c r="GW242" s="441"/>
      <c r="GX242" s="441"/>
      <c r="GY242" s="441"/>
      <c r="GZ242" s="441"/>
      <c r="HA242" s="441"/>
      <c r="HB242" s="441"/>
      <c r="HC242" s="441"/>
      <c r="HD242" s="441"/>
      <c r="HE242" s="441"/>
      <c r="HF242" s="441"/>
      <c r="HG242" s="441"/>
      <c r="HH242" s="441"/>
      <c r="HI242" s="441"/>
      <c r="HJ242" s="441"/>
      <c r="HK242" s="441"/>
      <c r="HL242" s="441"/>
      <c r="HM242" s="441"/>
      <c r="HN242" s="441"/>
      <c r="HO242" s="441"/>
      <c r="HP242" s="441"/>
      <c r="HQ242" s="441"/>
      <c r="HR242" s="441"/>
      <c r="HS242" s="441"/>
      <c r="HT242" s="441"/>
      <c r="HU242" s="441"/>
      <c r="HV242" s="441"/>
      <c r="HW242" s="441"/>
      <c r="HX242" s="441"/>
      <c r="HY242" s="441"/>
      <c r="HZ242" s="441"/>
      <c r="IA242" s="441"/>
      <c r="IB242" s="441"/>
      <c r="IC242" s="441"/>
      <c r="ID242" s="441"/>
      <c r="IE242" s="441"/>
      <c r="IF242" s="441"/>
      <c r="IG242" s="441"/>
      <c r="IH242" s="441"/>
      <c r="II242" s="441"/>
      <c r="IJ242" s="441"/>
      <c r="IK242" s="441"/>
      <c r="IL242" s="441"/>
      <c r="IM242" s="441"/>
      <c r="IN242" s="441"/>
      <c r="IO242" s="441"/>
      <c r="IP242" s="441"/>
      <c r="IQ242" s="441"/>
      <c r="IR242" s="441"/>
      <c r="IS242" s="441"/>
      <c r="IT242" s="441"/>
      <c r="IU242" s="441"/>
      <c r="IV242" s="441"/>
    </row>
    <row r="243" spans="1:256" s="99" customFormat="1" ht="14.1" customHeight="1" x14ac:dyDescent="0.2">
      <c r="A243" s="187" t="s">
        <v>1469</v>
      </c>
      <c r="B243" s="494" t="s">
        <v>225</v>
      </c>
      <c r="C243" s="187" t="s">
        <v>1468</v>
      </c>
      <c r="D243" s="495" t="s">
        <v>1470</v>
      </c>
      <c r="E243" s="493"/>
      <c r="F243" s="197" t="s">
        <v>13</v>
      </c>
      <c r="G243" s="430"/>
      <c r="H243" s="197">
        <v>93.36</v>
      </c>
      <c r="I243" s="189">
        <f>ROUND(H243*(100-$I$2)/100, 2)</f>
        <v>93.36</v>
      </c>
      <c r="J243" s="465"/>
      <c r="K243" s="441"/>
      <c r="L243" s="441"/>
      <c r="M243" s="441"/>
      <c r="N243" s="441"/>
      <c r="O243" s="441"/>
      <c r="P243" s="441"/>
      <c r="Q243" s="441"/>
      <c r="R243" s="441"/>
      <c r="S243" s="441"/>
      <c r="T243" s="441"/>
      <c r="U243" s="441"/>
      <c r="V243" s="441"/>
      <c r="W243" s="441"/>
      <c r="X243" s="441"/>
      <c r="Y243" s="441"/>
      <c r="Z243" s="441"/>
      <c r="AA243" s="441"/>
      <c r="AB243" s="441"/>
      <c r="AC243" s="441"/>
      <c r="AD243" s="441"/>
      <c r="AE243" s="441"/>
      <c r="AF243" s="441"/>
      <c r="AG243" s="441"/>
      <c r="AH243" s="441"/>
      <c r="AI243" s="441"/>
      <c r="AJ243" s="441"/>
      <c r="AK243" s="441"/>
      <c r="AL243" s="441"/>
      <c r="AM243" s="441"/>
      <c r="AN243" s="441"/>
      <c r="AO243" s="441"/>
      <c r="AP243" s="441"/>
      <c r="AQ243" s="441"/>
      <c r="AR243" s="441"/>
      <c r="AS243" s="441"/>
      <c r="AT243" s="441"/>
      <c r="AU243" s="441"/>
      <c r="AV243" s="441"/>
      <c r="AW243" s="441"/>
      <c r="AX243" s="441"/>
      <c r="AY243" s="441"/>
      <c r="AZ243" s="441"/>
      <c r="BA243" s="441"/>
      <c r="BB243" s="441"/>
      <c r="BC243" s="441"/>
      <c r="BD243" s="441"/>
      <c r="BE243" s="441"/>
      <c r="BF243" s="441"/>
      <c r="BG243" s="441"/>
      <c r="BH243" s="441"/>
      <c r="BI243" s="441"/>
      <c r="BJ243" s="441"/>
      <c r="BK243" s="441"/>
      <c r="BL243" s="441"/>
      <c r="BM243" s="441"/>
      <c r="BN243" s="441"/>
      <c r="BO243" s="441"/>
      <c r="BP243" s="441"/>
      <c r="BQ243" s="441"/>
      <c r="BR243" s="441"/>
      <c r="BS243" s="441"/>
      <c r="BT243" s="441"/>
      <c r="BU243" s="441"/>
      <c r="BV243" s="441"/>
      <c r="BW243" s="441"/>
      <c r="BX243" s="441"/>
      <c r="BY243" s="441"/>
      <c r="BZ243" s="441"/>
      <c r="CA243" s="441"/>
      <c r="CB243" s="441"/>
      <c r="CC243" s="441"/>
      <c r="CD243" s="441"/>
      <c r="CE243" s="441"/>
      <c r="CF243" s="441"/>
      <c r="CG243" s="441"/>
      <c r="CH243" s="441"/>
      <c r="CI243" s="441"/>
      <c r="CJ243" s="441"/>
      <c r="CK243" s="441"/>
      <c r="CL243" s="441"/>
      <c r="CM243" s="441"/>
      <c r="CN243" s="441"/>
      <c r="CO243" s="441"/>
      <c r="CP243" s="441"/>
      <c r="CQ243" s="441"/>
      <c r="CR243" s="441"/>
      <c r="CS243" s="441"/>
      <c r="CT243" s="441"/>
      <c r="CU243" s="441"/>
      <c r="CV243" s="441"/>
      <c r="CW243" s="441"/>
      <c r="CX243" s="441"/>
      <c r="CY243" s="441"/>
      <c r="CZ243" s="441"/>
      <c r="DA243" s="441"/>
      <c r="DB243" s="441"/>
      <c r="DC243" s="441"/>
      <c r="DD243" s="441"/>
      <c r="DE243" s="441"/>
      <c r="DF243" s="441"/>
      <c r="DG243" s="441"/>
      <c r="DH243" s="441"/>
      <c r="DI243" s="441"/>
      <c r="DJ243" s="441"/>
      <c r="DK243" s="441"/>
      <c r="DL243" s="441"/>
      <c r="DM243" s="441"/>
      <c r="DN243" s="441"/>
      <c r="DO243" s="441"/>
      <c r="DP243" s="441"/>
      <c r="DQ243" s="441"/>
      <c r="DR243" s="441"/>
      <c r="DS243" s="441"/>
      <c r="DT243" s="441"/>
      <c r="DU243" s="441"/>
      <c r="DV243" s="441"/>
      <c r="DW243" s="441"/>
      <c r="DX243" s="441"/>
      <c r="DY243" s="441"/>
      <c r="DZ243" s="441"/>
      <c r="EA243" s="441"/>
      <c r="EB243" s="441"/>
      <c r="EC243" s="441"/>
      <c r="ED243" s="441"/>
      <c r="EE243" s="441"/>
      <c r="EF243" s="441"/>
      <c r="EG243" s="441"/>
      <c r="EH243" s="441"/>
      <c r="EI243" s="441"/>
      <c r="EJ243" s="441"/>
      <c r="EK243" s="441"/>
      <c r="EL243" s="441"/>
      <c r="EM243" s="441"/>
      <c r="EN243" s="441"/>
      <c r="EO243" s="441"/>
      <c r="EP243" s="441"/>
      <c r="EQ243" s="441"/>
      <c r="ER243" s="441"/>
      <c r="ES243" s="441"/>
      <c r="ET243" s="441"/>
      <c r="EU243" s="441"/>
      <c r="EV243" s="441"/>
      <c r="EW243" s="441"/>
      <c r="EX243" s="441"/>
      <c r="EY243" s="441"/>
      <c r="EZ243" s="441"/>
      <c r="FA243" s="441"/>
      <c r="FB243" s="441"/>
      <c r="FC243" s="441"/>
      <c r="FD243" s="441"/>
      <c r="FE243" s="441"/>
      <c r="FF243" s="441"/>
      <c r="FG243" s="441"/>
      <c r="FH243" s="441"/>
      <c r="FI243" s="441"/>
      <c r="FJ243" s="441"/>
      <c r="FK243" s="441"/>
      <c r="FL243" s="441"/>
      <c r="FM243" s="441"/>
      <c r="FN243" s="441"/>
      <c r="FO243" s="441"/>
      <c r="FP243" s="441"/>
      <c r="FQ243" s="441"/>
      <c r="FR243" s="441"/>
      <c r="FS243" s="441"/>
      <c r="FT243" s="441"/>
      <c r="FU243" s="441"/>
      <c r="FV243" s="441"/>
      <c r="FW243" s="441"/>
      <c r="FX243" s="441"/>
      <c r="FY243" s="441"/>
      <c r="FZ243" s="441"/>
      <c r="GA243" s="441"/>
      <c r="GB243" s="441"/>
      <c r="GC243" s="441"/>
      <c r="GD243" s="441"/>
      <c r="GE243" s="441"/>
      <c r="GF243" s="441"/>
      <c r="GG243" s="441"/>
      <c r="GH243" s="441"/>
      <c r="GI243" s="441"/>
      <c r="GJ243" s="441"/>
      <c r="GK243" s="441"/>
      <c r="GL243" s="441"/>
      <c r="GM243" s="441"/>
      <c r="GN243" s="441"/>
      <c r="GO243" s="441"/>
      <c r="GP243" s="441"/>
      <c r="GQ243" s="441"/>
      <c r="GR243" s="441"/>
      <c r="GS243" s="441"/>
      <c r="GT243" s="441"/>
      <c r="GU243" s="441"/>
      <c r="GV243" s="441"/>
      <c r="GW243" s="441"/>
      <c r="GX243" s="441"/>
      <c r="GY243" s="441"/>
      <c r="GZ243" s="441"/>
      <c r="HA243" s="441"/>
      <c r="HB243" s="441"/>
      <c r="HC243" s="441"/>
      <c r="HD243" s="441"/>
      <c r="HE243" s="441"/>
      <c r="HF243" s="441"/>
      <c r="HG243" s="441"/>
      <c r="HH243" s="441"/>
      <c r="HI243" s="441"/>
      <c r="HJ243" s="441"/>
      <c r="HK243" s="441"/>
      <c r="HL243" s="441"/>
      <c r="HM243" s="441"/>
      <c r="HN243" s="441"/>
      <c r="HO243" s="441"/>
      <c r="HP243" s="441"/>
      <c r="HQ243" s="441"/>
      <c r="HR243" s="441"/>
      <c r="HS243" s="441"/>
      <c r="HT243" s="441"/>
      <c r="HU243" s="441"/>
      <c r="HV243" s="441"/>
      <c r="HW243" s="441"/>
      <c r="HX243" s="441"/>
      <c r="HY243" s="441"/>
      <c r="HZ243" s="441"/>
      <c r="IA243" s="441"/>
      <c r="IB243" s="441"/>
      <c r="IC243" s="441"/>
      <c r="ID243" s="441"/>
      <c r="IE243" s="441"/>
      <c r="IF243" s="441"/>
      <c r="IG243" s="441"/>
      <c r="IH243" s="441"/>
      <c r="II243" s="441"/>
      <c r="IJ243" s="441"/>
      <c r="IK243" s="441"/>
      <c r="IL243" s="441"/>
      <c r="IM243" s="441"/>
      <c r="IN243" s="441"/>
      <c r="IO243" s="441"/>
      <c r="IP243" s="441"/>
      <c r="IQ243" s="441"/>
      <c r="IR243" s="441"/>
      <c r="IS243" s="441"/>
      <c r="IT243" s="441"/>
      <c r="IU243" s="441"/>
      <c r="IV243" s="441"/>
    </row>
    <row r="244" spans="1:256" s="99" customFormat="1" ht="14.1" customHeight="1" x14ac:dyDescent="0.2">
      <c r="A244" s="167" t="s">
        <v>692</v>
      </c>
      <c r="B244" s="151"/>
      <c r="C244" s="183" t="s">
        <v>691</v>
      </c>
      <c r="D244" s="159" t="s">
        <v>699</v>
      </c>
      <c r="E244" s="151" t="s">
        <v>795</v>
      </c>
      <c r="F244" s="160" t="s">
        <v>13</v>
      </c>
      <c r="G244" s="160"/>
      <c r="H244" s="160">
        <v>528.36</v>
      </c>
      <c r="I244" s="161">
        <v>518</v>
      </c>
      <c r="J244" s="143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s="99" customFormat="1" ht="14.1" customHeight="1" x14ac:dyDescent="0.2">
      <c r="A245" s="167" t="s">
        <v>693</v>
      </c>
      <c r="B245" s="151"/>
      <c r="C245" s="183" t="s">
        <v>695</v>
      </c>
      <c r="D245" s="159" t="s">
        <v>700</v>
      </c>
      <c r="E245" s="151" t="s">
        <v>796</v>
      </c>
      <c r="F245" s="160" t="s">
        <v>13</v>
      </c>
      <c r="G245" s="160"/>
      <c r="H245" s="160">
        <v>599.76</v>
      </c>
      <c r="I245" s="161">
        <v>588</v>
      </c>
      <c r="J245" s="143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s="99" customFormat="1" ht="14.1" customHeight="1" x14ac:dyDescent="0.2">
      <c r="A246" s="167" t="s">
        <v>694</v>
      </c>
      <c r="B246" s="151"/>
      <c r="C246" s="183" t="s">
        <v>696</v>
      </c>
      <c r="D246" s="159" t="s">
        <v>701</v>
      </c>
      <c r="E246" s="151" t="s">
        <v>797</v>
      </c>
      <c r="F246" s="160" t="s">
        <v>13</v>
      </c>
      <c r="G246" s="160"/>
      <c r="H246" s="160">
        <v>711.96</v>
      </c>
      <c r="I246" s="161">
        <v>698</v>
      </c>
      <c r="J246" s="143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s="99" customFormat="1" ht="14.1" customHeight="1" x14ac:dyDescent="0.2">
      <c r="A247" s="167" t="s">
        <v>1635</v>
      </c>
      <c r="B247" s="525"/>
      <c r="C247" s="183" t="s">
        <v>1636</v>
      </c>
      <c r="D247" s="445" t="s">
        <v>1637</v>
      </c>
      <c r="E247" s="525"/>
      <c r="F247" s="160" t="s">
        <v>13</v>
      </c>
      <c r="G247" s="522"/>
      <c r="H247" s="160">
        <v>659.4</v>
      </c>
      <c r="I247" s="161">
        <v>628</v>
      </c>
      <c r="J247" s="523"/>
      <c r="K247" s="524"/>
      <c r="L247" s="524"/>
      <c r="M247" s="524"/>
      <c r="N247" s="524"/>
      <c r="O247" s="524"/>
      <c r="P247" s="524"/>
      <c r="Q247" s="524"/>
      <c r="R247" s="524"/>
      <c r="S247" s="524"/>
      <c r="T247" s="524"/>
      <c r="U247" s="524"/>
      <c r="V247" s="524"/>
      <c r="W247" s="524"/>
      <c r="X247" s="524"/>
      <c r="Y247" s="524"/>
      <c r="Z247" s="524"/>
      <c r="AA247" s="524"/>
      <c r="AB247" s="524"/>
      <c r="AC247" s="524"/>
      <c r="AD247" s="524"/>
      <c r="AE247" s="524"/>
      <c r="AF247" s="524"/>
      <c r="AG247" s="524"/>
      <c r="AH247" s="524"/>
      <c r="AI247" s="524"/>
      <c r="AJ247" s="524"/>
      <c r="AK247" s="524"/>
      <c r="AL247" s="524"/>
      <c r="AM247" s="524"/>
      <c r="AN247" s="524"/>
      <c r="AO247" s="524"/>
      <c r="AP247" s="524"/>
      <c r="AQ247" s="524"/>
      <c r="AR247" s="524"/>
      <c r="AS247" s="524"/>
      <c r="AT247" s="524"/>
      <c r="AU247" s="524"/>
      <c r="AV247" s="524"/>
      <c r="AW247" s="524"/>
      <c r="AX247" s="524"/>
      <c r="AY247" s="524"/>
      <c r="AZ247" s="524"/>
      <c r="BA247" s="524"/>
      <c r="BB247" s="524"/>
      <c r="BC247" s="524"/>
      <c r="BD247" s="524"/>
      <c r="BE247" s="524"/>
      <c r="BF247" s="524"/>
      <c r="BG247" s="524"/>
      <c r="BH247" s="524"/>
      <c r="BI247" s="524"/>
      <c r="BJ247" s="524"/>
      <c r="BK247" s="524"/>
      <c r="BL247" s="524"/>
      <c r="BM247" s="524"/>
      <c r="BN247" s="524"/>
      <c r="BO247" s="524"/>
      <c r="BP247" s="524"/>
      <c r="BQ247" s="524"/>
      <c r="BR247" s="524"/>
      <c r="BS247" s="524"/>
      <c r="BT247" s="524"/>
      <c r="BU247" s="524"/>
      <c r="BV247" s="524"/>
      <c r="BW247" s="524"/>
      <c r="BX247" s="524"/>
      <c r="BY247" s="524"/>
      <c r="BZ247" s="524"/>
      <c r="CA247" s="524"/>
      <c r="CB247" s="524"/>
      <c r="CC247" s="524"/>
      <c r="CD247" s="524"/>
      <c r="CE247" s="524"/>
      <c r="CF247" s="524"/>
      <c r="CG247" s="524"/>
      <c r="CH247" s="524"/>
      <c r="CI247" s="524"/>
      <c r="CJ247" s="524"/>
      <c r="CK247" s="524"/>
      <c r="CL247" s="524"/>
      <c r="CM247" s="524"/>
      <c r="CN247" s="524"/>
      <c r="CO247" s="524"/>
      <c r="CP247" s="524"/>
      <c r="CQ247" s="524"/>
      <c r="CR247" s="524"/>
      <c r="CS247" s="524"/>
      <c r="CT247" s="524"/>
      <c r="CU247" s="524"/>
      <c r="CV247" s="524"/>
      <c r="CW247" s="524"/>
      <c r="CX247" s="524"/>
      <c r="CY247" s="524"/>
      <c r="CZ247" s="524"/>
      <c r="DA247" s="524"/>
      <c r="DB247" s="524"/>
      <c r="DC247" s="524"/>
      <c r="DD247" s="524"/>
      <c r="DE247" s="524"/>
      <c r="DF247" s="524"/>
      <c r="DG247" s="524"/>
      <c r="DH247" s="524"/>
      <c r="DI247" s="524"/>
      <c r="DJ247" s="524"/>
      <c r="DK247" s="524"/>
      <c r="DL247" s="524"/>
      <c r="DM247" s="524"/>
      <c r="DN247" s="524"/>
      <c r="DO247" s="524"/>
      <c r="DP247" s="524"/>
      <c r="DQ247" s="524"/>
      <c r="DR247" s="524"/>
      <c r="DS247" s="524"/>
      <c r="DT247" s="524"/>
      <c r="DU247" s="524"/>
      <c r="DV247" s="524"/>
      <c r="DW247" s="524"/>
      <c r="DX247" s="524"/>
      <c r="DY247" s="524"/>
      <c r="DZ247" s="524"/>
      <c r="EA247" s="524"/>
      <c r="EB247" s="524"/>
      <c r="EC247" s="524"/>
      <c r="ED247" s="524"/>
      <c r="EE247" s="524"/>
      <c r="EF247" s="524"/>
      <c r="EG247" s="524"/>
      <c r="EH247" s="524"/>
      <c r="EI247" s="524"/>
      <c r="EJ247" s="524"/>
      <c r="EK247" s="524"/>
      <c r="EL247" s="524"/>
      <c r="EM247" s="524"/>
      <c r="EN247" s="524"/>
      <c r="EO247" s="524"/>
      <c r="EP247" s="524"/>
      <c r="EQ247" s="524"/>
      <c r="ER247" s="524"/>
      <c r="ES247" s="524"/>
      <c r="ET247" s="524"/>
      <c r="EU247" s="524"/>
      <c r="EV247" s="524"/>
      <c r="EW247" s="524"/>
      <c r="EX247" s="524"/>
      <c r="EY247" s="524"/>
      <c r="EZ247" s="524"/>
      <c r="FA247" s="524"/>
      <c r="FB247" s="524"/>
      <c r="FC247" s="524"/>
      <c r="FD247" s="524"/>
      <c r="FE247" s="524"/>
      <c r="FF247" s="524"/>
      <c r="FG247" s="524"/>
      <c r="FH247" s="524"/>
      <c r="FI247" s="524"/>
      <c r="FJ247" s="524"/>
      <c r="FK247" s="524"/>
      <c r="FL247" s="524"/>
      <c r="FM247" s="524"/>
      <c r="FN247" s="524"/>
      <c r="FO247" s="524"/>
      <c r="FP247" s="524"/>
      <c r="FQ247" s="524"/>
      <c r="FR247" s="524"/>
      <c r="FS247" s="524"/>
      <c r="FT247" s="524"/>
      <c r="FU247" s="524"/>
      <c r="FV247" s="524"/>
      <c r="FW247" s="524"/>
      <c r="FX247" s="524"/>
      <c r="FY247" s="524"/>
      <c r="FZ247" s="524"/>
      <c r="GA247" s="524"/>
      <c r="GB247" s="524"/>
      <c r="GC247" s="524"/>
      <c r="GD247" s="524"/>
      <c r="GE247" s="524"/>
      <c r="GF247" s="524"/>
      <c r="GG247" s="524"/>
      <c r="GH247" s="524"/>
      <c r="GI247" s="524"/>
      <c r="GJ247" s="524"/>
      <c r="GK247" s="524"/>
      <c r="GL247" s="524"/>
      <c r="GM247" s="524"/>
      <c r="GN247" s="524"/>
      <c r="GO247" s="524"/>
      <c r="GP247" s="524"/>
      <c r="GQ247" s="524"/>
      <c r="GR247" s="524"/>
      <c r="GS247" s="524"/>
      <c r="GT247" s="524"/>
      <c r="GU247" s="524"/>
      <c r="GV247" s="524"/>
      <c r="GW247" s="524"/>
      <c r="GX247" s="524"/>
      <c r="GY247" s="524"/>
      <c r="GZ247" s="524"/>
      <c r="HA247" s="524"/>
      <c r="HB247" s="524"/>
      <c r="HC247" s="524"/>
      <c r="HD247" s="524"/>
      <c r="HE247" s="524"/>
      <c r="HF247" s="524"/>
      <c r="HG247" s="524"/>
      <c r="HH247" s="524"/>
      <c r="HI247" s="524"/>
      <c r="HJ247" s="524"/>
      <c r="HK247" s="524"/>
      <c r="HL247" s="524"/>
      <c r="HM247" s="524"/>
      <c r="HN247" s="524"/>
      <c r="HO247" s="524"/>
      <c r="HP247" s="524"/>
      <c r="HQ247" s="524"/>
      <c r="HR247" s="524"/>
      <c r="HS247" s="524"/>
      <c r="HT247" s="524"/>
      <c r="HU247" s="524"/>
      <c r="HV247" s="524"/>
      <c r="HW247" s="524"/>
      <c r="HX247" s="524"/>
      <c r="HY247" s="524"/>
      <c r="HZ247" s="524"/>
      <c r="IA247" s="524"/>
      <c r="IB247" s="524"/>
      <c r="IC247" s="524"/>
      <c r="ID247" s="524"/>
      <c r="IE247" s="524"/>
      <c r="IF247" s="524"/>
      <c r="IG247" s="524"/>
      <c r="IH247" s="524"/>
      <c r="II247" s="524"/>
      <c r="IJ247" s="524"/>
      <c r="IK247" s="524"/>
      <c r="IL247" s="524"/>
      <c r="IM247" s="524"/>
      <c r="IN247" s="524"/>
      <c r="IO247" s="524"/>
      <c r="IP247" s="524"/>
      <c r="IQ247" s="524"/>
      <c r="IR247" s="524"/>
      <c r="IS247" s="524"/>
      <c r="IT247" s="524"/>
      <c r="IU247" s="524"/>
      <c r="IV247" s="524"/>
    </row>
    <row r="248" spans="1:256" s="99" customFormat="1" ht="14.1" customHeight="1" x14ac:dyDescent="0.2">
      <c r="A248" s="167" t="s">
        <v>697</v>
      </c>
      <c r="B248" s="151"/>
      <c r="C248" s="183" t="s">
        <v>704</v>
      </c>
      <c r="D248" s="159" t="s">
        <v>702</v>
      </c>
      <c r="E248" s="151" t="s">
        <v>798</v>
      </c>
      <c r="F248" s="160" t="s">
        <v>13</v>
      </c>
      <c r="G248" s="160"/>
      <c r="H248" s="160">
        <v>747.6</v>
      </c>
      <c r="I248" s="161">
        <v>712</v>
      </c>
      <c r="J248" s="143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99" customFormat="1" ht="14.1" customHeight="1" x14ac:dyDescent="0.2">
      <c r="A249" s="327" t="s">
        <v>698</v>
      </c>
      <c r="B249" s="207"/>
      <c r="C249" s="175" t="s">
        <v>705</v>
      </c>
      <c r="D249" s="208" t="s">
        <v>703</v>
      </c>
      <c r="E249" s="207" t="s">
        <v>799</v>
      </c>
      <c r="F249" s="162" t="s">
        <v>13</v>
      </c>
      <c r="G249" s="162"/>
      <c r="H249" s="162">
        <v>871.38</v>
      </c>
      <c r="I249" s="288">
        <f t="shared" si="17"/>
        <v>871.38</v>
      </c>
      <c r="J249" s="143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ht="14.1" customHeight="1" x14ac:dyDescent="0.2">
      <c r="A250" s="338" t="s">
        <v>625</v>
      </c>
      <c r="B250" s="207" t="s">
        <v>271</v>
      </c>
      <c r="C250" s="175" t="str">
        <f>'Прайс Громовик'!D200</f>
        <v>Тринога для щогли з бетонними основами</v>
      </c>
      <c r="D250" s="208" t="s">
        <v>624</v>
      </c>
      <c r="E250" s="207" t="str">
        <f>'Прайс Громовик'!F200</f>
        <v>Тринога з гарячецинкованої сталі для щогли діаметром 42 мм, три бетонні основи</v>
      </c>
      <c r="F250" s="162" t="s">
        <v>13</v>
      </c>
      <c r="G250" s="162"/>
      <c r="H250" s="162">
        <v>5603.84</v>
      </c>
      <c r="I250" s="288">
        <f t="shared" si="15"/>
        <v>5603.84</v>
      </c>
      <c r="J250" s="261"/>
    </row>
    <row r="251" spans="1:256" ht="14.1" customHeight="1" x14ac:dyDescent="0.2">
      <c r="A251" s="175" t="s">
        <v>1324</v>
      </c>
      <c r="B251" s="207" t="s">
        <v>271</v>
      </c>
      <c r="C251" s="175" t="s">
        <v>1325</v>
      </c>
      <c r="D251" s="425" t="s">
        <v>1326</v>
      </c>
      <c r="E251" s="417"/>
      <c r="F251" s="162" t="s">
        <v>13</v>
      </c>
      <c r="G251" s="418"/>
      <c r="H251" s="162">
        <v>9860.4</v>
      </c>
      <c r="I251" s="288">
        <f t="shared" si="15"/>
        <v>9860.4</v>
      </c>
      <c r="J251" s="443"/>
      <c r="K251" s="441"/>
      <c r="L251" s="441"/>
      <c r="M251" s="441"/>
      <c r="N251" s="441"/>
      <c r="O251" s="441"/>
      <c r="P251" s="441"/>
      <c r="Q251" s="441"/>
      <c r="R251" s="441"/>
      <c r="S251" s="441"/>
      <c r="T251" s="441"/>
      <c r="U251" s="441"/>
      <c r="V251" s="441"/>
      <c r="W251" s="441"/>
      <c r="X251" s="441"/>
      <c r="Y251" s="441"/>
      <c r="Z251" s="441"/>
      <c r="AA251" s="441"/>
      <c r="AB251" s="441"/>
      <c r="AC251" s="441"/>
      <c r="AD251" s="441"/>
      <c r="AE251" s="441"/>
      <c r="AF251" s="441"/>
      <c r="AG251" s="441"/>
      <c r="AH251" s="441"/>
      <c r="AI251" s="441"/>
      <c r="AJ251" s="441"/>
      <c r="AK251" s="441"/>
      <c r="AL251" s="441"/>
      <c r="AM251" s="441"/>
      <c r="AN251" s="441"/>
      <c r="AO251" s="441"/>
      <c r="AP251" s="441"/>
      <c r="AQ251" s="441"/>
      <c r="AR251" s="441"/>
      <c r="AS251" s="441"/>
      <c r="AT251" s="441"/>
      <c r="AU251" s="441"/>
      <c r="AV251" s="441"/>
      <c r="AW251" s="441"/>
      <c r="AX251" s="441"/>
      <c r="AY251" s="441"/>
      <c r="AZ251" s="441"/>
      <c r="BA251" s="441"/>
      <c r="BB251" s="441"/>
      <c r="BC251" s="441"/>
      <c r="BD251" s="441"/>
      <c r="BE251" s="441"/>
      <c r="BF251" s="441"/>
      <c r="BG251" s="441"/>
      <c r="BH251" s="441"/>
      <c r="BI251" s="441"/>
      <c r="BJ251" s="441"/>
      <c r="BK251" s="441"/>
      <c r="BL251" s="441"/>
      <c r="BM251" s="441"/>
      <c r="BN251" s="441"/>
      <c r="BO251" s="441"/>
      <c r="BP251" s="441"/>
      <c r="BQ251" s="441"/>
      <c r="BR251" s="441"/>
      <c r="BS251" s="441"/>
      <c r="BT251" s="441"/>
      <c r="BU251" s="441"/>
      <c r="BV251" s="441"/>
      <c r="BW251" s="441"/>
      <c r="BX251" s="441"/>
      <c r="BY251" s="441"/>
      <c r="BZ251" s="441"/>
      <c r="CA251" s="441"/>
      <c r="CB251" s="441"/>
      <c r="CC251" s="441"/>
      <c r="CD251" s="441"/>
      <c r="CE251" s="441"/>
      <c r="CF251" s="441"/>
      <c r="CG251" s="441"/>
      <c r="CH251" s="441"/>
      <c r="CI251" s="441"/>
      <c r="CJ251" s="441"/>
      <c r="CK251" s="441"/>
      <c r="CL251" s="441"/>
      <c r="CM251" s="441"/>
      <c r="CN251" s="441"/>
      <c r="CO251" s="441"/>
      <c r="CP251" s="441"/>
      <c r="CQ251" s="441"/>
      <c r="CR251" s="441"/>
      <c r="CS251" s="441"/>
      <c r="CT251" s="441"/>
      <c r="CU251" s="441"/>
      <c r="CV251" s="441"/>
      <c r="CW251" s="441"/>
      <c r="CX251" s="441"/>
      <c r="CY251" s="441"/>
      <c r="CZ251" s="441"/>
      <c r="DA251" s="441"/>
      <c r="DB251" s="441"/>
      <c r="DC251" s="441"/>
      <c r="DD251" s="441"/>
      <c r="DE251" s="441"/>
      <c r="DF251" s="441"/>
      <c r="DG251" s="441"/>
      <c r="DH251" s="441"/>
      <c r="DI251" s="441"/>
      <c r="DJ251" s="441"/>
      <c r="DK251" s="441"/>
      <c r="DL251" s="441"/>
      <c r="DM251" s="441"/>
      <c r="DN251" s="441"/>
      <c r="DO251" s="441"/>
      <c r="DP251" s="441"/>
      <c r="DQ251" s="441"/>
      <c r="DR251" s="441"/>
      <c r="DS251" s="441"/>
      <c r="DT251" s="441"/>
      <c r="DU251" s="441"/>
      <c r="DV251" s="441"/>
      <c r="DW251" s="441"/>
      <c r="DX251" s="441"/>
      <c r="DY251" s="441"/>
      <c r="DZ251" s="441"/>
      <c r="EA251" s="441"/>
      <c r="EB251" s="441"/>
      <c r="EC251" s="441"/>
      <c r="ED251" s="441"/>
      <c r="EE251" s="441"/>
      <c r="EF251" s="441"/>
      <c r="EG251" s="441"/>
      <c r="EH251" s="441"/>
      <c r="EI251" s="441"/>
      <c r="EJ251" s="441"/>
      <c r="EK251" s="441"/>
      <c r="EL251" s="441"/>
      <c r="EM251" s="441"/>
      <c r="EN251" s="441"/>
      <c r="EO251" s="441"/>
      <c r="EP251" s="441"/>
      <c r="EQ251" s="441"/>
      <c r="ER251" s="441"/>
      <c r="ES251" s="441"/>
      <c r="ET251" s="441"/>
      <c r="EU251" s="441"/>
      <c r="EV251" s="441"/>
      <c r="EW251" s="441"/>
      <c r="EX251" s="441"/>
      <c r="EY251" s="441"/>
      <c r="EZ251" s="441"/>
      <c r="FA251" s="441"/>
      <c r="FB251" s="441"/>
      <c r="FC251" s="441"/>
      <c r="FD251" s="441"/>
      <c r="FE251" s="441"/>
      <c r="FF251" s="441"/>
      <c r="FG251" s="441"/>
      <c r="FH251" s="441"/>
      <c r="FI251" s="441"/>
      <c r="FJ251" s="441"/>
      <c r="FK251" s="441"/>
      <c r="FL251" s="441"/>
      <c r="FM251" s="441"/>
      <c r="FN251" s="441"/>
      <c r="FO251" s="441"/>
      <c r="FP251" s="441"/>
      <c r="FQ251" s="441"/>
      <c r="FR251" s="441"/>
      <c r="FS251" s="441"/>
      <c r="FT251" s="441"/>
      <c r="FU251" s="441"/>
      <c r="FV251" s="441"/>
      <c r="FW251" s="441"/>
      <c r="FX251" s="441"/>
      <c r="FY251" s="441"/>
      <c r="FZ251" s="441"/>
      <c r="GA251" s="441"/>
      <c r="GB251" s="441"/>
      <c r="GC251" s="441"/>
      <c r="GD251" s="441"/>
      <c r="GE251" s="441"/>
      <c r="GF251" s="441"/>
      <c r="GG251" s="441"/>
      <c r="GH251" s="441"/>
      <c r="GI251" s="441"/>
      <c r="GJ251" s="441"/>
      <c r="GK251" s="441"/>
      <c r="GL251" s="441"/>
      <c r="GM251" s="441"/>
      <c r="GN251" s="441"/>
      <c r="GO251" s="441"/>
      <c r="GP251" s="441"/>
      <c r="GQ251" s="441"/>
      <c r="GR251" s="441"/>
      <c r="GS251" s="441"/>
      <c r="GT251" s="441"/>
      <c r="GU251" s="441"/>
      <c r="GV251" s="441"/>
      <c r="GW251" s="441"/>
      <c r="GX251" s="441"/>
      <c r="GY251" s="441"/>
      <c r="GZ251" s="441"/>
      <c r="HA251" s="441"/>
      <c r="HB251" s="441"/>
      <c r="HC251" s="441"/>
      <c r="HD251" s="441"/>
      <c r="HE251" s="441"/>
      <c r="HF251" s="441"/>
      <c r="HG251" s="441"/>
      <c r="HH251" s="441"/>
      <c r="HI251" s="441"/>
      <c r="HJ251" s="441"/>
      <c r="HK251" s="441"/>
      <c r="HL251" s="441"/>
      <c r="HM251" s="441"/>
      <c r="HN251" s="441"/>
      <c r="HO251" s="441"/>
      <c r="HP251" s="441"/>
      <c r="HQ251" s="441"/>
      <c r="HR251" s="441"/>
      <c r="HS251" s="441"/>
      <c r="HT251" s="441"/>
      <c r="HU251" s="441"/>
      <c r="HV251" s="441"/>
      <c r="HW251" s="441"/>
      <c r="HX251" s="441"/>
      <c r="HY251" s="441"/>
      <c r="HZ251" s="441"/>
      <c r="IA251" s="441"/>
      <c r="IB251" s="441"/>
      <c r="IC251" s="441"/>
      <c r="ID251" s="441"/>
      <c r="IE251" s="441"/>
      <c r="IF251" s="441"/>
      <c r="IG251" s="441"/>
      <c r="IH251" s="441"/>
      <c r="II251" s="441"/>
      <c r="IJ251" s="441"/>
      <c r="IK251" s="441"/>
      <c r="IL251" s="441"/>
      <c r="IM251" s="441"/>
      <c r="IN251" s="441"/>
      <c r="IO251" s="441"/>
      <c r="IP251" s="441"/>
      <c r="IQ251" s="441"/>
      <c r="IR251" s="441"/>
      <c r="IS251" s="441"/>
      <c r="IT251" s="441"/>
      <c r="IU251" s="441"/>
      <c r="IV251" s="441"/>
    </row>
    <row r="252" spans="1:256" ht="14.1" customHeight="1" x14ac:dyDescent="0.2">
      <c r="A252" s="175" t="s">
        <v>1444</v>
      </c>
      <c r="B252" s="444" t="s">
        <v>278</v>
      </c>
      <c r="C252" s="175" t="s">
        <v>1449</v>
      </c>
      <c r="D252" s="445" t="s">
        <v>1454</v>
      </c>
      <c r="E252" s="508"/>
      <c r="F252" s="162" t="s">
        <v>13</v>
      </c>
      <c r="G252" s="418"/>
      <c r="H252" s="162">
        <v>1605.9</v>
      </c>
      <c r="I252" s="288">
        <f t="shared" si="15"/>
        <v>1605.9</v>
      </c>
      <c r="J252" s="443"/>
      <c r="K252" s="441"/>
      <c r="L252" s="441"/>
      <c r="M252" s="441"/>
      <c r="N252" s="441"/>
      <c r="O252" s="441"/>
      <c r="P252" s="441"/>
      <c r="Q252" s="441"/>
      <c r="R252" s="441"/>
      <c r="S252" s="441"/>
      <c r="T252" s="441"/>
      <c r="U252" s="441"/>
      <c r="V252" s="441"/>
      <c r="W252" s="441"/>
      <c r="X252" s="441"/>
      <c r="Y252" s="441"/>
      <c r="Z252" s="441"/>
      <c r="AA252" s="441"/>
      <c r="AB252" s="441"/>
      <c r="AC252" s="441"/>
      <c r="AD252" s="441"/>
      <c r="AE252" s="441"/>
      <c r="AF252" s="441"/>
      <c r="AG252" s="441"/>
      <c r="AH252" s="441"/>
      <c r="AI252" s="441"/>
      <c r="AJ252" s="441"/>
      <c r="AK252" s="441"/>
      <c r="AL252" s="441"/>
      <c r="AM252" s="441"/>
      <c r="AN252" s="441"/>
      <c r="AO252" s="441"/>
      <c r="AP252" s="441"/>
      <c r="AQ252" s="441"/>
      <c r="AR252" s="441"/>
      <c r="AS252" s="441"/>
      <c r="AT252" s="441"/>
      <c r="AU252" s="441"/>
      <c r="AV252" s="441"/>
      <c r="AW252" s="441"/>
      <c r="AX252" s="441"/>
      <c r="AY252" s="441"/>
      <c r="AZ252" s="441"/>
      <c r="BA252" s="441"/>
      <c r="BB252" s="441"/>
      <c r="BC252" s="441"/>
      <c r="BD252" s="441"/>
      <c r="BE252" s="441"/>
      <c r="BF252" s="441"/>
      <c r="BG252" s="441"/>
      <c r="BH252" s="441"/>
      <c r="BI252" s="441"/>
      <c r="BJ252" s="441"/>
      <c r="BK252" s="441"/>
      <c r="BL252" s="441"/>
      <c r="BM252" s="441"/>
      <c r="BN252" s="441"/>
      <c r="BO252" s="441"/>
      <c r="BP252" s="441"/>
      <c r="BQ252" s="441"/>
      <c r="BR252" s="441"/>
      <c r="BS252" s="441"/>
      <c r="BT252" s="441"/>
      <c r="BU252" s="441"/>
      <c r="BV252" s="441"/>
      <c r="BW252" s="441"/>
      <c r="BX252" s="441"/>
      <c r="BY252" s="441"/>
      <c r="BZ252" s="441"/>
      <c r="CA252" s="441"/>
      <c r="CB252" s="441"/>
      <c r="CC252" s="441"/>
      <c r="CD252" s="441"/>
      <c r="CE252" s="441"/>
      <c r="CF252" s="441"/>
      <c r="CG252" s="441"/>
      <c r="CH252" s="441"/>
      <c r="CI252" s="441"/>
      <c r="CJ252" s="441"/>
      <c r="CK252" s="441"/>
      <c r="CL252" s="441"/>
      <c r="CM252" s="441"/>
      <c r="CN252" s="441"/>
      <c r="CO252" s="441"/>
      <c r="CP252" s="441"/>
      <c r="CQ252" s="441"/>
      <c r="CR252" s="441"/>
      <c r="CS252" s="441"/>
      <c r="CT252" s="441"/>
      <c r="CU252" s="441"/>
      <c r="CV252" s="441"/>
      <c r="CW252" s="441"/>
      <c r="CX252" s="441"/>
      <c r="CY252" s="441"/>
      <c r="CZ252" s="441"/>
      <c r="DA252" s="441"/>
      <c r="DB252" s="441"/>
      <c r="DC252" s="441"/>
      <c r="DD252" s="441"/>
      <c r="DE252" s="441"/>
      <c r="DF252" s="441"/>
      <c r="DG252" s="441"/>
      <c r="DH252" s="441"/>
      <c r="DI252" s="441"/>
      <c r="DJ252" s="441"/>
      <c r="DK252" s="441"/>
      <c r="DL252" s="441"/>
      <c r="DM252" s="441"/>
      <c r="DN252" s="441"/>
      <c r="DO252" s="441"/>
      <c r="DP252" s="441"/>
      <c r="DQ252" s="441"/>
      <c r="DR252" s="441"/>
      <c r="DS252" s="441"/>
      <c r="DT252" s="441"/>
      <c r="DU252" s="441"/>
      <c r="DV252" s="441"/>
      <c r="DW252" s="441"/>
      <c r="DX252" s="441"/>
      <c r="DY252" s="441"/>
      <c r="DZ252" s="441"/>
      <c r="EA252" s="441"/>
      <c r="EB252" s="441"/>
      <c r="EC252" s="441"/>
      <c r="ED252" s="441"/>
      <c r="EE252" s="441"/>
      <c r="EF252" s="441"/>
      <c r="EG252" s="441"/>
      <c r="EH252" s="441"/>
      <c r="EI252" s="441"/>
      <c r="EJ252" s="441"/>
      <c r="EK252" s="441"/>
      <c r="EL252" s="441"/>
      <c r="EM252" s="441"/>
      <c r="EN252" s="441"/>
      <c r="EO252" s="441"/>
      <c r="EP252" s="441"/>
      <c r="EQ252" s="441"/>
      <c r="ER252" s="441"/>
      <c r="ES252" s="441"/>
      <c r="ET252" s="441"/>
      <c r="EU252" s="441"/>
      <c r="EV252" s="441"/>
      <c r="EW252" s="441"/>
      <c r="EX252" s="441"/>
      <c r="EY252" s="441"/>
      <c r="EZ252" s="441"/>
      <c r="FA252" s="441"/>
      <c r="FB252" s="441"/>
      <c r="FC252" s="441"/>
      <c r="FD252" s="441"/>
      <c r="FE252" s="441"/>
      <c r="FF252" s="441"/>
      <c r="FG252" s="441"/>
      <c r="FH252" s="441"/>
      <c r="FI252" s="441"/>
      <c r="FJ252" s="441"/>
      <c r="FK252" s="441"/>
      <c r="FL252" s="441"/>
      <c r="FM252" s="441"/>
      <c r="FN252" s="441"/>
      <c r="FO252" s="441"/>
      <c r="FP252" s="441"/>
      <c r="FQ252" s="441"/>
      <c r="FR252" s="441"/>
      <c r="FS252" s="441"/>
      <c r="FT252" s="441"/>
      <c r="FU252" s="441"/>
      <c r="FV252" s="441"/>
      <c r="FW252" s="441"/>
      <c r="FX252" s="441"/>
      <c r="FY252" s="441"/>
      <c r="FZ252" s="441"/>
      <c r="GA252" s="441"/>
      <c r="GB252" s="441"/>
      <c r="GC252" s="441"/>
      <c r="GD252" s="441"/>
      <c r="GE252" s="441"/>
      <c r="GF252" s="441"/>
      <c r="GG252" s="441"/>
      <c r="GH252" s="441"/>
      <c r="GI252" s="441"/>
      <c r="GJ252" s="441"/>
      <c r="GK252" s="441"/>
      <c r="GL252" s="441"/>
      <c r="GM252" s="441"/>
      <c r="GN252" s="441"/>
      <c r="GO252" s="441"/>
      <c r="GP252" s="441"/>
      <c r="GQ252" s="441"/>
      <c r="GR252" s="441"/>
      <c r="GS252" s="441"/>
      <c r="GT252" s="441"/>
      <c r="GU252" s="441"/>
      <c r="GV252" s="441"/>
      <c r="GW252" s="441"/>
      <c r="GX252" s="441"/>
      <c r="GY252" s="441"/>
      <c r="GZ252" s="441"/>
      <c r="HA252" s="441"/>
      <c r="HB252" s="441"/>
      <c r="HC252" s="441"/>
      <c r="HD252" s="441"/>
      <c r="HE252" s="441"/>
      <c r="HF252" s="441"/>
      <c r="HG252" s="441"/>
      <c r="HH252" s="441"/>
      <c r="HI252" s="441"/>
      <c r="HJ252" s="441"/>
      <c r="HK252" s="441"/>
      <c r="HL252" s="441"/>
      <c r="HM252" s="441"/>
      <c r="HN252" s="441"/>
      <c r="HO252" s="441"/>
      <c r="HP252" s="441"/>
      <c r="HQ252" s="441"/>
      <c r="HR252" s="441"/>
      <c r="HS252" s="441"/>
      <c r="HT252" s="441"/>
      <c r="HU252" s="441"/>
      <c r="HV252" s="441"/>
      <c r="HW252" s="441"/>
      <c r="HX252" s="441"/>
      <c r="HY252" s="441"/>
      <c r="HZ252" s="441"/>
      <c r="IA252" s="441"/>
      <c r="IB252" s="441"/>
      <c r="IC252" s="441"/>
      <c r="ID252" s="441"/>
      <c r="IE252" s="441"/>
      <c r="IF252" s="441"/>
      <c r="IG252" s="441"/>
      <c r="IH252" s="441"/>
      <c r="II252" s="441"/>
      <c r="IJ252" s="441"/>
      <c r="IK252" s="441"/>
      <c r="IL252" s="441"/>
      <c r="IM252" s="441"/>
      <c r="IN252" s="441"/>
      <c r="IO252" s="441"/>
      <c r="IP252" s="441"/>
      <c r="IQ252" s="441"/>
      <c r="IR252" s="441"/>
      <c r="IS252" s="441"/>
      <c r="IT252" s="441"/>
      <c r="IU252" s="441"/>
      <c r="IV252" s="441"/>
    </row>
    <row r="253" spans="1:256" ht="14.1" customHeight="1" x14ac:dyDescent="0.2">
      <c r="A253" s="175" t="s">
        <v>1445</v>
      </c>
      <c r="B253" s="444" t="s">
        <v>278</v>
      </c>
      <c r="C253" s="175" t="s">
        <v>1450</v>
      </c>
      <c r="D253" s="445" t="s">
        <v>1455</v>
      </c>
      <c r="E253" s="508"/>
      <c r="F253" s="162" t="s">
        <v>13</v>
      </c>
      <c r="G253" s="418"/>
      <c r="H253" s="162">
        <v>1821.75</v>
      </c>
      <c r="I253" s="288">
        <f t="shared" si="15"/>
        <v>1821.75</v>
      </c>
      <c r="J253" s="443"/>
      <c r="K253" s="441"/>
      <c r="L253" s="441"/>
      <c r="M253" s="441"/>
      <c r="N253" s="441"/>
      <c r="O253" s="441"/>
      <c r="P253" s="441"/>
      <c r="Q253" s="441"/>
      <c r="R253" s="441"/>
      <c r="S253" s="441"/>
      <c r="T253" s="441"/>
      <c r="U253" s="441"/>
      <c r="V253" s="441"/>
      <c r="W253" s="441"/>
      <c r="X253" s="441"/>
      <c r="Y253" s="441"/>
      <c r="Z253" s="441"/>
      <c r="AA253" s="441"/>
      <c r="AB253" s="441"/>
      <c r="AC253" s="441"/>
      <c r="AD253" s="441"/>
      <c r="AE253" s="441"/>
      <c r="AF253" s="441"/>
      <c r="AG253" s="441"/>
      <c r="AH253" s="441"/>
      <c r="AI253" s="441"/>
      <c r="AJ253" s="441"/>
      <c r="AK253" s="441"/>
      <c r="AL253" s="441"/>
      <c r="AM253" s="441"/>
      <c r="AN253" s="441"/>
      <c r="AO253" s="441"/>
      <c r="AP253" s="441"/>
      <c r="AQ253" s="441"/>
      <c r="AR253" s="441"/>
      <c r="AS253" s="441"/>
      <c r="AT253" s="441"/>
      <c r="AU253" s="441"/>
      <c r="AV253" s="441"/>
      <c r="AW253" s="441"/>
      <c r="AX253" s="441"/>
      <c r="AY253" s="441"/>
      <c r="AZ253" s="441"/>
      <c r="BA253" s="441"/>
      <c r="BB253" s="441"/>
      <c r="BC253" s="441"/>
      <c r="BD253" s="441"/>
      <c r="BE253" s="441"/>
      <c r="BF253" s="441"/>
      <c r="BG253" s="441"/>
      <c r="BH253" s="441"/>
      <c r="BI253" s="441"/>
      <c r="BJ253" s="441"/>
      <c r="BK253" s="441"/>
      <c r="BL253" s="441"/>
      <c r="BM253" s="441"/>
      <c r="BN253" s="441"/>
      <c r="BO253" s="441"/>
      <c r="BP253" s="441"/>
      <c r="BQ253" s="441"/>
      <c r="BR253" s="441"/>
      <c r="BS253" s="441"/>
      <c r="BT253" s="441"/>
      <c r="BU253" s="441"/>
      <c r="BV253" s="441"/>
      <c r="BW253" s="441"/>
      <c r="BX253" s="441"/>
      <c r="BY253" s="441"/>
      <c r="BZ253" s="441"/>
      <c r="CA253" s="441"/>
      <c r="CB253" s="441"/>
      <c r="CC253" s="441"/>
      <c r="CD253" s="441"/>
      <c r="CE253" s="441"/>
      <c r="CF253" s="441"/>
      <c r="CG253" s="441"/>
      <c r="CH253" s="441"/>
      <c r="CI253" s="441"/>
      <c r="CJ253" s="441"/>
      <c r="CK253" s="441"/>
      <c r="CL253" s="441"/>
      <c r="CM253" s="441"/>
      <c r="CN253" s="441"/>
      <c r="CO253" s="441"/>
      <c r="CP253" s="441"/>
      <c r="CQ253" s="441"/>
      <c r="CR253" s="441"/>
      <c r="CS253" s="441"/>
      <c r="CT253" s="441"/>
      <c r="CU253" s="441"/>
      <c r="CV253" s="441"/>
      <c r="CW253" s="441"/>
      <c r="CX253" s="441"/>
      <c r="CY253" s="441"/>
      <c r="CZ253" s="441"/>
      <c r="DA253" s="441"/>
      <c r="DB253" s="441"/>
      <c r="DC253" s="441"/>
      <c r="DD253" s="441"/>
      <c r="DE253" s="441"/>
      <c r="DF253" s="441"/>
      <c r="DG253" s="441"/>
      <c r="DH253" s="441"/>
      <c r="DI253" s="441"/>
      <c r="DJ253" s="441"/>
      <c r="DK253" s="441"/>
      <c r="DL253" s="441"/>
      <c r="DM253" s="441"/>
      <c r="DN253" s="441"/>
      <c r="DO253" s="441"/>
      <c r="DP253" s="441"/>
      <c r="DQ253" s="441"/>
      <c r="DR253" s="441"/>
      <c r="DS253" s="441"/>
      <c r="DT253" s="441"/>
      <c r="DU253" s="441"/>
      <c r="DV253" s="441"/>
      <c r="DW253" s="441"/>
      <c r="DX253" s="441"/>
      <c r="DY253" s="441"/>
      <c r="DZ253" s="441"/>
      <c r="EA253" s="441"/>
      <c r="EB253" s="441"/>
      <c r="EC253" s="441"/>
      <c r="ED253" s="441"/>
      <c r="EE253" s="441"/>
      <c r="EF253" s="441"/>
      <c r="EG253" s="441"/>
      <c r="EH253" s="441"/>
      <c r="EI253" s="441"/>
      <c r="EJ253" s="441"/>
      <c r="EK253" s="441"/>
      <c r="EL253" s="441"/>
      <c r="EM253" s="441"/>
      <c r="EN253" s="441"/>
      <c r="EO253" s="441"/>
      <c r="EP253" s="441"/>
      <c r="EQ253" s="441"/>
      <c r="ER253" s="441"/>
      <c r="ES253" s="441"/>
      <c r="ET253" s="441"/>
      <c r="EU253" s="441"/>
      <c r="EV253" s="441"/>
      <c r="EW253" s="441"/>
      <c r="EX253" s="441"/>
      <c r="EY253" s="441"/>
      <c r="EZ253" s="441"/>
      <c r="FA253" s="441"/>
      <c r="FB253" s="441"/>
      <c r="FC253" s="441"/>
      <c r="FD253" s="441"/>
      <c r="FE253" s="441"/>
      <c r="FF253" s="441"/>
      <c r="FG253" s="441"/>
      <c r="FH253" s="441"/>
      <c r="FI253" s="441"/>
      <c r="FJ253" s="441"/>
      <c r="FK253" s="441"/>
      <c r="FL253" s="441"/>
      <c r="FM253" s="441"/>
      <c r="FN253" s="441"/>
      <c r="FO253" s="441"/>
      <c r="FP253" s="441"/>
      <c r="FQ253" s="441"/>
      <c r="FR253" s="441"/>
      <c r="FS253" s="441"/>
      <c r="FT253" s="441"/>
      <c r="FU253" s="441"/>
      <c r="FV253" s="441"/>
      <c r="FW253" s="441"/>
      <c r="FX253" s="441"/>
      <c r="FY253" s="441"/>
      <c r="FZ253" s="441"/>
      <c r="GA253" s="441"/>
      <c r="GB253" s="441"/>
      <c r="GC253" s="441"/>
      <c r="GD253" s="441"/>
      <c r="GE253" s="441"/>
      <c r="GF253" s="441"/>
      <c r="GG253" s="441"/>
      <c r="GH253" s="441"/>
      <c r="GI253" s="441"/>
      <c r="GJ253" s="441"/>
      <c r="GK253" s="441"/>
      <c r="GL253" s="441"/>
      <c r="GM253" s="441"/>
      <c r="GN253" s="441"/>
      <c r="GO253" s="441"/>
      <c r="GP253" s="441"/>
      <c r="GQ253" s="441"/>
      <c r="GR253" s="441"/>
      <c r="GS253" s="441"/>
      <c r="GT253" s="441"/>
      <c r="GU253" s="441"/>
      <c r="GV253" s="441"/>
      <c r="GW253" s="441"/>
      <c r="GX253" s="441"/>
      <c r="GY253" s="441"/>
      <c r="GZ253" s="441"/>
      <c r="HA253" s="441"/>
      <c r="HB253" s="441"/>
      <c r="HC253" s="441"/>
      <c r="HD253" s="441"/>
      <c r="HE253" s="441"/>
      <c r="HF253" s="441"/>
      <c r="HG253" s="441"/>
      <c r="HH253" s="441"/>
      <c r="HI253" s="441"/>
      <c r="HJ253" s="441"/>
      <c r="HK253" s="441"/>
      <c r="HL253" s="441"/>
      <c r="HM253" s="441"/>
      <c r="HN253" s="441"/>
      <c r="HO253" s="441"/>
      <c r="HP253" s="441"/>
      <c r="HQ253" s="441"/>
      <c r="HR253" s="441"/>
      <c r="HS253" s="441"/>
      <c r="HT253" s="441"/>
      <c r="HU253" s="441"/>
      <c r="HV253" s="441"/>
      <c r="HW253" s="441"/>
      <c r="HX253" s="441"/>
      <c r="HY253" s="441"/>
      <c r="HZ253" s="441"/>
      <c r="IA253" s="441"/>
      <c r="IB253" s="441"/>
      <c r="IC253" s="441"/>
      <c r="ID253" s="441"/>
      <c r="IE253" s="441"/>
      <c r="IF253" s="441"/>
      <c r="IG253" s="441"/>
      <c r="IH253" s="441"/>
      <c r="II253" s="441"/>
      <c r="IJ253" s="441"/>
      <c r="IK253" s="441"/>
      <c r="IL253" s="441"/>
      <c r="IM253" s="441"/>
      <c r="IN253" s="441"/>
      <c r="IO253" s="441"/>
      <c r="IP253" s="441"/>
      <c r="IQ253" s="441"/>
      <c r="IR253" s="441"/>
      <c r="IS253" s="441"/>
      <c r="IT253" s="441"/>
      <c r="IU253" s="441"/>
      <c r="IV253" s="441"/>
    </row>
    <row r="254" spans="1:256" ht="14.1" customHeight="1" x14ac:dyDescent="0.2">
      <c r="A254" s="175" t="s">
        <v>1446</v>
      </c>
      <c r="B254" s="444" t="s">
        <v>278</v>
      </c>
      <c r="C254" s="175" t="s">
        <v>1451</v>
      </c>
      <c r="D254" s="445" t="s">
        <v>1456</v>
      </c>
      <c r="E254" s="508"/>
      <c r="F254" s="162" t="s">
        <v>13</v>
      </c>
      <c r="G254" s="418"/>
      <c r="H254" s="162">
        <v>2800.25</v>
      </c>
      <c r="I254" s="288">
        <f t="shared" si="15"/>
        <v>2800.25</v>
      </c>
      <c r="J254" s="443"/>
      <c r="K254" s="441"/>
      <c r="L254" s="441"/>
      <c r="M254" s="441"/>
      <c r="N254" s="441"/>
      <c r="O254" s="441"/>
      <c r="P254" s="441"/>
      <c r="Q254" s="441"/>
      <c r="R254" s="441"/>
      <c r="S254" s="441"/>
      <c r="T254" s="441"/>
      <c r="U254" s="441"/>
      <c r="V254" s="441"/>
      <c r="W254" s="441"/>
      <c r="X254" s="441"/>
      <c r="Y254" s="441"/>
      <c r="Z254" s="441"/>
      <c r="AA254" s="441"/>
      <c r="AB254" s="441"/>
      <c r="AC254" s="441"/>
      <c r="AD254" s="441"/>
      <c r="AE254" s="441"/>
      <c r="AF254" s="441"/>
      <c r="AG254" s="441"/>
      <c r="AH254" s="441"/>
      <c r="AI254" s="441"/>
      <c r="AJ254" s="441"/>
      <c r="AK254" s="441"/>
      <c r="AL254" s="441"/>
      <c r="AM254" s="441"/>
      <c r="AN254" s="441"/>
      <c r="AO254" s="441"/>
      <c r="AP254" s="441"/>
      <c r="AQ254" s="441"/>
      <c r="AR254" s="441"/>
      <c r="AS254" s="441"/>
      <c r="AT254" s="441"/>
      <c r="AU254" s="441"/>
      <c r="AV254" s="441"/>
      <c r="AW254" s="441"/>
      <c r="AX254" s="441"/>
      <c r="AY254" s="441"/>
      <c r="AZ254" s="441"/>
      <c r="BA254" s="441"/>
      <c r="BB254" s="441"/>
      <c r="BC254" s="441"/>
      <c r="BD254" s="441"/>
      <c r="BE254" s="441"/>
      <c r="BF254" s="441"/>
      <c r="BG254" s="441"/>
      <c r="BH254" s="441"/>
      <c r="BI254" s="441"/>
      <c r="BJ254" s="441"/>
      <c r="BK254" s="441"/>
      <c r="BL254" s="441"/>
      <c r="BM254" s="441"/>
      <c r="BN254" s="441"/>
      <c r="BO254" s="441"/>
      <c r="BP254" s="441"/>
      <c r="BQ254" s="441"/>
      <c r="BR254" s="441"/>
      <c r="BS254" s="441"/>
      <c r="BT254" s="441"/>
      <c r="BU254" s="441"/>
      <c r="BV254" s="441"/>
      <c r="BW254" s="441"/>
      <c r="BX254" s="441"/>
      <c r="BY254" s="441"/>
      <c r="BZ254" s="441"/>
      <c r="CA254" s="441"/>
      <c r="CB254" s="441"/>
      <c r="CC254" s="441"/>
      <c r="CD254" s="441"/>
      <c r="CE254" s="441"/>
      <c r="CF254" s="441"/>
      <c r="CG254" s="441"/>
      <c r="CH254" s="441"/>
      <c r="CI254" s="441"/>
      <c r="CJ254" s="441"/>
      <c r="CK254" s="441"/>
      <c r="CL254" s="441"/>
      <c r="CM254" s="441"/>
      <c r="CN254" s="441"/>
      <c r="CO254" s="441"/>
      <c r="CP254" s="441"/>
      <c r="CQ254" s="441"/>
      <c r="CR254" s="441"/>
      <c r="CS254" s="441"/>
      <c r="CT254" s="441"/>
      <c r="CU254" s="441"/>
      <c r="CV254" s="441"/>
      <c r="CW254" s="441"/>
      <c r="CX254" s="441"/>
      <c r="CY254" s="441"/>
      <c r="CZ254" s="441"/>
      <c r="DA254" s="441"/>
      <c r="DB254" s="441"/>
      <c r="DC254" s="441"/>
      <c r="DD254" s="441"/>
      <c r="DE254" s="441"/>
      <c r="DF254" s="441"/>
      <c r="DG254" s="441"/>
      <c r="DH254" s="441"/>
      <c r="DI254" s="441"/>
      <c r="DJ254" s="441"/>
      <c r="DK254" s="441"/>
      <c r="DL254" s="441"/>
      <c r="DM254" s="441"/>
      <c r="DN254" s="441"/>
      <c r="DO254" s="441"/>
      <c r="DP254" s="441"/>
      <c r="DQ254" s="441"/>
      <c r="DR254" s="441"/>
      <c r="DS254" s="441"/>
      <c r="DT254" s="441"/>
      <c r="DU254" s="441"/>
      <c r="DV254" s="441"/>
      <c r="DW254" s="441"/>
      <c r="DX254" s="441"/>
      <c r="DY254" s="441"/>
      <c r="DZ254" s="441"/>
      <c r="EA254" s="441"/>
      <c r="EB254" s="441"/>
      <c r="EC254" s="441"/>
      <c r="ED254" s="441"/>
      <c r="EE254" s="441"/>
      <c r="EF254" s="441"/>
      <c r="EG254" s="441"/>
      <c r="EH254" s="441"/>
      <c r="EI254" s="441"/>
      <c r="EJ254" s="441"/>
      <c r="EK254" s="441"/>
      <c r="EL254" s="441"/>
      <c r="EM254" s="441"/>
      <c r="EN254" s="441"/>
      <c r="EO254" s="441"/>
      <c r="EP254" s="441"/>
      <c r="EQ254" s="441"/>
      <c r="ER254" s="441"/>
      <c r="ES254" s="441"/>
      <c r="ET254" s="441"/>
      <c r="EU254" s="441"/>
      <c r="EV254" s="441"/>
      <c r="EW254" s="441"/>
      <c r="EX254" s="441"/>
      <c r="EY254" s="441"/>
      <c r="EZ254" s="441"/>
      <c r="FA254" s="441"/>
      <c r="FB254" s="441"/>
      <c r="FC254" s="441"/>
      <c r="FD254" s="441"/>
      <c r="FE254" s="441"/>
      <c r="FF254" s="441"/>
      <c r="FG254" s="441"/>
      <c r="FH254" s="441"/>
      <c r="FI254" s="441"/>
      <c r="FJ254" s="441"/>
      <c r="FK254" s="441"/>
      <c r="FL254" s="441"/>
      <c r="FM254" s="441"/>
      <c r="FN254" s="441"/>
      <c r="FO254" s="441"/>
      <c r="FP254" s="441"/>
      <c r="FQ254" s="441"/>
      <c r="FR254" s="441"/>
      <c r="FS254" s="441"/>
      <c r="FT254" s="441"/>
      <c r="FU254" s="441"/>
      <c r="FV254" s="441"/>
      <c r="FW254" s="441"/>
      <c r="FX254" s="441"/>
      <c r="FY254" s="441"/>
      <c r="FZ254" s="441"/>
      <c r="GA254" s="441"/>
      <c r="GB254" s="441"/>
      <c r="GC254" s="441"/>
      <c r="GD254" s="441"/>
      <c r="GE254" s="441"/>
      <c r="GF254" s="441"/>
      <c r="GG254" s="441"/>
      <c r="GH254" s="441"/>
      <c r="GI254" s="441"/>
      <c r="GJ254" s="441"/>
      <c r="GK254" s="441"/>
      <c r="GL254" s="441"/>
      <c r="GM254" s="441"/>
      <c r="GN254" s="441"/>
      <c r="GO254" s="441"/>
      <c r="GP254" s="441"/>
      <c r="GQ254" s="441"/>
      <c r="GR254" s="441"/>
      <c r="GS254" s="441"/>
      <c r="GT254" s="441"/>
      <c r="GU254" s="441"/>
      <c r="GV254" s="441"/>
      <c r="GW254" s="441"/>
      <c r="GX254" s="441"/>
      <c r="GY254" s="441"/>
      <c r="GZ254" s="441"/>
      <c r="HA254" s="441"/>
      <c r="HB254" s="441"/>
      <c r="HC254" s="441"/>
      <c r="HD254" s="441"/>
      <c r="HE254" s="441"/>
      <c r="HF254" s="441"/>
      <c r="HG254" s="441"/>
      <c r="HH254" s="441"/>
      <c r="HI254" s="441"/>
      <c r="HJ254" s="441"/>
      <c r="HK254" s="441"/>
      <c r="HL254" s="441"/>
      <c r="HM254" s="441"/>
      <c r="HN254" s="441"/>
      <c r="HO254" s="441"/>
      <c r="HP254" s="441"/>
      <c r="HQ254" s="441"/>
      <c r="HR254" s="441"/>
      <c r="HS254" s="441"/>
      <c r="HT254" s="441"/>
      <c r="HU254" s="441"/>
      <c r="HV254" s="441"/>
      <c r="HW254" s="441"/>
      <c r="HX254" s="441"/>
      <c r="HY254" s="441"/>
      <c r="HZ254" s="441"/>
      <c r="IA254" s="441"/>
      <c r="IB254" s="441"/>
      <c r="IC254" s="441"/>
      <c r="ID254" s="441"/>
      <c r="IE254" s="441"/>
      <c r="IF254" s="441"/>
      <c r="IG254" s="441"/>
      <c r="IH254" s="441"/>
      <c r="II254" s="441"/>
      <c r="IJ254" s="441"/>
      <c r="IK254" s="441"/>
      <c r="IL254" s="441"/>
      <c r="IM254" s="441"/>
      <c r="IN254" s="441"/>
      <c r="IO254" s="441"/>
      <c r="IP254" s="441"/>
      <c r="IQ254" s="441"/>
      <c r="IR254" s="441"/>
      <c r="IS254" s="441"/>
      <c r="IT254" s="441"/>
      <c r="IU254" s="441"/>
      <c r="IV254" s="441"/>
    </row>
    <row r="255" spans="1:256" ht="14.1" customHeight="1" x14ac:dyDescent="0.2">
      <c r="A255" s="175" t="s">
        <v>1447</v>
      </c>
      <c r="B255" s="444" t="s">
        <v>278</v>
      </c>
      <c r="C255" s="175" t="s">
        <v>1452</v>
      </c>
      <c r="D255" s="445" t="s">
        <v>1457</v>
      </c>
      <c r="E255" s="508"/>
      <c r="F255" s="162" t="s">
        <v>13</v>
      </c>
      <c r="G255" s="418"/>
      <c r="H255" s="162">
        <v>3948</v>
      </c>
      <c r="I255" s="288">
        <f t="shared" si="15"/>
        <v>3948</v>
      </c>
      <c r="J255" s="443"/>
      <c r="K255" s="441"/>
      <c r="L255" s="441"/>
      <c r="M255" s="441"/>
      <c r="N255" s="441"/>
      <c r="O255" s="441"/>
      <c r="P255" s="441"/>
      <c r="Q255" s="441"/>
      <c r="R255" s="441"/>
      <c r="S255" s="441"/>
      <c r="T255" s="441"/>
      <c r="U255" s="441"/>
      <c r="V255" s="441"/>
      <c r="W255" s="441"/>
      <c r="X255" s="441"/>
      <c r="Y255" s="441"/>
      <c r="Z255" s="441"/>
      <c r="AA255" s="441"/>
      <c r="AB255" s="441"/>
      <c r="AC255" s="441"/>
      <c r="AD255" s="441"/>
      <c r="AE255" s="441"/>
      <c r="AF255" s="441"/>
      <c r="AG255" s="441"/>
      <c r="AH255" s="441"/>
      <c r="AI255" s="441"/>
      <c r="AJ255" s="441"/>
      <c r="AK255" s="441"/>
      <c r="AL255" s="441"/>
      <c r="AM255" s="441"/>
      <c r="AN255" s="441"/>
      <c r="AO255" s="441"/>
      <c r="AP255" s="441"/>
      <c r="AQ255" s="441"/>
      <c r="AR255" s="441"/>
      <c r="AS255" s="441"/>
      <c r="AT255" s="441"/>
      <c r="AU255" s="441"/>
      <c r="AV255" s="441"/>
      <c r="AW255" s="441"/>
      <c r="AX255" s="441"/>
      <c r="AY255" s="441"/>
      <c r="AZ255" s="441"/>
      <c r="BA255" s="441"/>
      <c r="BB255" s="441"/>
      <c r="BC255" s="441"/>
      <c r="BD255" s="441"/>
      <c r="BE255" s="441"/>
      <c r="BF255" s="441"/>
      <c r="BG255" s="441"/>
      <c r="BH255" s="441"/>
      <c r="BI255" s="441"/>
      <c r="BJ255" s="441"/>
      <c r="BK255" s="441"/>
      <c r="BL255" s="441"/>
      <c r="BM255" s="441"/>
      <c r="BN255" s="441"/>
      <c r="BO255" s="441"/>
      <c r="BP255" s="441"/>
      <c r="BQ255" s="441"/>
      <c r="BR255" s="441"/>
      <c r="BS255" s="441"/>
      <c r="BT255" s="441"/>
      <c r="BU255" s="441"/>
      <c r="BV255" s="441"/>
      <c r="BW255" s="441"/>
      <c r="BX255" s="441"/>
      <c r="BY255" s="441"/>
      <c r="BZ255" s="441"/>
      <c r="CA255" s="441"/>
      <c r="CB255" s="441"/>
      <c r="CC255" s="441"/>
      <c r="CD255" s="441"/>
      <c r="CE255" s="441"/>
      <c r="CF255" s="441"/>
      <c r="CG255" s="441"/>
      <c r="CH255" s="441"/>
      <c r="CI255" s="441"/>
      <c r="CJ255" s="441"/>
      <c r="CK255" s="441"/>
      <c r="CL255" s="441"/>
      <c r="CM255" s="441"/>
      <c r="CN255" s="441"/>
      <c r="CO255" s="441"/>
      <c r="CP255" s="441"/>
      <c r="CQ255" s="441"/>
      <c r="CR255" s="441"/>
      <c r="CS255" s="441"/>
      <c r="CT255" s="441"/>
      <c r="CU255" s="441"/>
      <c r="CV255" s="441"/>
      <c r="CW255" s="441"/>
      <c r="CX255" s="441"/>
      <c r="CY255" s="441"/>
      <c r="CZ255" s="441"/>
      <c r="DA255" s="441"/>
      <c r="DB255" s="441"/>
      <c r="DC255" s="441"/>
      <c r="DD255" s="441"/>
      <c r="DE255" s="441"/>
      <c r="DF255" s="441"/>
      <c r="DG255" s="441"/>
      <c r="DH255" s="441"/>
      <c r="DI255" s="441"/>
      <c r="DJ255" s="441"/>
      <c r="DK255" s="441"/>
      <c r="DL255" s="441"/>
      <c r="DM255" s="441"/>
      <c r="DN255" s="441"/>
      <c r="DO255" s="441"/>
      <c r="DP255" s="441"/>
      <c r="DQ255" s="441"/>
      <c r="DR255" s="441"/>
      <c r="DS255" s="441"/>
      <c r="DT255" s="441"/>
      <c r="DU255" s="441"/>
      <c r="DV255" s="441"/>
      <c r="DW255" s="441"/>
      <c r="DX255" s="441"/>
      <c r="DY255" s="441"/>
      <c r="DZ255" s="441"/>
      <c r="EA255" s="441"/>
      <c r="EB255" s="441"/>
      <c r="EC255" s="441"/>
      <c r="ED255" s="441"/>
      <c r="EE255" s="441"/>
      <c r="EF255" s="441"/>
      <c r="EG255" s="441"/>
      <c r="EH255" s="441"/>
      <c r="EI255" s="441"/>
      <c r="EJ255" s="441"/>
      <c r="EK255" s="441"/>
      <c r="EL255" s="441"/>
      <c r="EM255" s="441"/>
      <c r="EN255" s="441"/>
      <c r="EO255" s="441"/>
      <c r="EP255" s="441"/>
      <c r="EQ255" s="441"/>
      <c r="ER255" s="441"/>
      <c r="ES255" s="441"/>
      <c r="ET255" s="441"/>
      <c r="EU255" s="441"/>
      <c r="EV255" s="441"/>
      <c r="EW255" s="441"/>
      <c r="EX255" s="441"/>
      <c r="EY255" s="441"/>
      <c r="EZ255" s="441"/>
      <c r="FA255" s="441"/>
      <c r="FB255" s="441"/>
      <c r="FC255" s="441"/>
      <c r="FD255" s="441"/>
      <c r="FE255" s="441"/>
      <c r="FF255" s="441"/>
      <c r="FG255" s="441"/>
      <c r="FH255" s="441"/>
      <c r="FI255" s="441"/>
      <c r="FJ255" s="441"/>
      <c r="FK255" s="441"/>
      <c r="FL255" s="441"/>
      <c r="FM255" s="441"/>
      <c r="FN255" s="441"/>
      <c r="FO255" s="441"/>
      <c r="FP255" s="441"/>
      <c r="FQ255" s="441"/>
      <c r="FR255" s="441"/>
      <c r="FS255" s="441"/>
      <c r="FT255" s="441"/>
      <c r="FU255" s="441"/>
      <c r="FV255" s="441"/>
      <c r="FW255" s="441"/>
      <c r="FX255" s="441"/>
      <c r="FY255" s="441"/>
      <c r="FZ255" s="441"/>
      <c r="GA255" s="441"/>
      <c r="GB255" s="441"/>
      <c r="GC255" s="441"/>
      <c r="GD255" s="441"/>
      <c r="GE255" s="441"/>
      <c r="GF255" s="441"/>
      <c r="GG255" s="441"/>
      <c r="GH255" s="441"/>
      <c r="GI255" s="441"/>
      <c r="GJ255" s="441"/>
      <c r="GK255" s="441"/>
      <c r="GL255" s="441"/>
      <c r="GM255" s="441"/>
      <c r="GN255" s="441"/>
      <c r="GO255" s="441"/>
      <c r="GP255" s="441"/>
      <c r="GQ255" s="441"/>
      <c r="GR255" s="441"/>
      <c r="GS255" s="441"/>
      <c r="GT255" s="441"/>
      <c r="GU255" s="441"/>
      <c r="GV255" s="441"/>
      <c r="GW255" s="441"/>
      <c r="GX255" s="441"/>
      <c r="GY255" s="441"/>
      <c r="GZ255" s="441"/>
      <c r="HA255" s="441"/>
      <c r="HB255" s="441"/>
      <c r="HC255" s="441"/>
      <c r="HD255" s="441"/>
      <c r="HE255" s="441"/>
      <c r="HF255" s="441"/>
      <c r="HG255" s="441"/>
      <c r="HH255" s="441"/>
      <c r="HI255" s="441"/>
      <c r="HJ255" s="441"/>
      <c r="HK255" s="441"/>
      <c r="HL255" s="441"/>
      <c r="HM255" s="441"/>
      <c r="HN255" s="441"/>
      <c r="HO255" s="441"/>
      <c r="HP255" s="441"/>
      <c r="HQ255" s="441"/>
      <c r="HR255" s="441"/>
      <c r="HS255" s="441"/>
      <c r="HT255" s="441"/>
      <c r="HU255" s="441"/>
      <c r="HV255" s="441"/>
      <c r="HW255" s="441"/>
      <c r="HX255" s="441"/>
      <c r="HY255" s="441"/>
      <c r="HZ255" s="441"/>
      <c r="IA255" s="441"/>
      <c r="IB255" s="441"/>
      <c r="IC255" s="441"/>
      <c r="ID255" s="441"/>
      <c r="IE255" s="441"/>
      <c r="IF255" s="441"/>
      <c r="IG255" s="441"/>
      <c r="IH255" s="441"/>
      <c r="II255" s="441"/>
      <c r="IJ255" s="441"/>
      <c r="IK255" s="441"/>
      <c r="IL255" s="441"/>
      <c r="IM255" s="441"/>
      <c r="IN255" s="441"/>
      <c r="IO255" s="441"/>
      <c r="IP255" s="441"/>
      <c r="IQ255" s="441"/>
      <c r="IR255" s="441"/>
      <c r="IS255" s="441"/>
      <c r="IT255" s="441"/>
      <c r="IU255" s="441"/>
      <c r="IV255" s="441"/>
    </row>
    <row r="256" spans="1:256" ht="14.1" customHeight="1" x14ac:dyDescent="0.2">
      <c r="A256" s="175" t="s">
        <v>1448</v>
      </c>
      <c r="B256" s="444" t="s">
        <v>278</v>
      </c>
      <c r="C256" s="175" t="s">
        <v>1453</v>
      </c>
      <c r="D256" s="445" t="s">
        <v>1458</v>
      </c>
      <c r="E256" s="508"/>
      <c r="F256" s="162" t="s">
        <v>13</v>
      </c>
      <c r="G256" s="418"/>
      <c r="H256" s="162">
        <v>4361.5</v>
      </c>
      <c r="I256" s="288">
        <f t="shared" si="15"/>
        <v>4361.5</v>
      </c>
      <c r="J256" s="443"/>
      <c r="K256" s="441"/>
      <c r="L256" s="441"/>
      <c r="M256" s="441"/>
      <c r="N256" s="441"/>
      <c r="O256" s="441"/>
      <c r="P256" s="441"/>
      <c r="Q256" s="441"/>
      <c r="R256" s="441"/>
      <c r="S256" s="441"/>
      <c r="T256" s="441"/>
      <c r="U256" s="441"/>
      <c r="V256" s="441"/>
      <c r="W256" s="441"/>
      <c r="X256" s="441"/>
      <c r="Y256" s="441"/>
      <c r="Z256" s="441"/>
      <c r="AA256" s="441"/>
      <c r="AB256" s="441"/>
      <c r="AC256" s="441"/>
      <c r="AD256" s="441"/>
      <c r="AE256" s="441"/>
      <c r="AF256" s="441"/>
      <c r="AG256" s="441"/>
      <c r="AH256" s="441"/>
      <c r="AI256" s="441"/>
      <c r="AJ256" s="441"/>
      <c r="AK256" s="441"/>
      <c r="AL256" s="441"/>
      <c r="AM256" s="441"/>
      <c r="AN256" s="441"/>
      <c r="AO256" s="441"/>
      <c r="AP256" s="441"/>
      <c r="AQ256" s="441"/>
      <c r="AR256" s="441"/>
      <c r="AS256" s="441"/>
      <c r="AT256" s="441"/>
      <c r="AU256" s="441"/>
      <c r="AV256" s="441"/>
      <c r="AW256" s="441"/>
      <c r="AX256" s="441"/>
      <c r="AY256" s="441"/>
      <c r="AZ256" s="441"/>
      <c r="BA256" s="441"/>
      <c r="BB256" s="441"/>
      <c r="BC256" s="441"/>
      <c r="BD256" s="441"/>
      <c r="BE256" s="441"/>
      <c r="BF256" s="441"/>
      <c r="BG256" s="441"/>
      <c r="BH256" s="441"/>
      <c r="BI256" s="441"/>
      <c r="BJ256" s="441"/>
      <c r="BK256" s="441"/>
      <c r="BL256" s="441"/>
      <c r="BM256" s="441"/>
      <c r="BN256" s="441"/>
      <c r="BO256" s="441"/>
      <c r="BP256" s="441"/>
      <c r="BQ256" s="441"/>
      <c r="BR256" s="441"/>
      <c r="BS256" s="441"/>
      <c r="BT256" s="441"/>
      <c r="BU256" s="441"/>
      <c r="BV256" s="441"/>
      <c r="BW256" s="441"/>
      <c r="BX256" s="441"/>
      <c r="BY256" s="441"/>
      <c r="BZ256" s="441"/>
      <c r="CA256" s="441"/>
      <c r="CB256" s="441"/>
      <c r="CC256" s="441"/>
      <c r="CD256" s="441"/>
      <c r="CE256" s="441"/>
      <c r="CF256" s="441"/>
      <c r="CG256" s="441"/>
      <c r="CH256" s="441"/>
      <c r="CI256" s="441"/>
      <c r="CJ256" s="441"/>
      <c r="CK256" s="441"/>
      <c r="CL256" s="441"/>
      <c r="CM256" s="441"/>
      <c r="CN256" s="441"/>
      <c r="CO256" s="441"/>
      <c r="CP256" s="441"/>
      <c r="CQ256" s="441"/>
      <c r="CR256" s="441"/>
      <c r="CS256" s="441"/>
      <c r="CT256" s="441"/>
      <c r="CU256" s="441"/>
      <c r="CV256" s="441"/>
      <c r="CW256" s="441"/>
      <c r="CX256" s="441"/>
      <c r="CY256" s="441"/>
      <c r="CZ256" s="441"/>
      <c r="DA256" s="441"/>
      <c r="DB256" s="441"/>
      <c r="DC256" s="441"/>
      <c r="DD256" s="441"/>
      <c r="DE256" s="441"/>
      <c r="DF256" s="441"/>
      <c r="DG256" s="441"/>
      <c r="DH256" s="441"/>
      <c r="DI256" s="441"/>
      <c r="DJ256" s="441"/>
      <c r="DK256" s="441"/>
      <c r="DL256" s="441"/>
      <c r="DM256" s="441"/>
      <c r="DN256" s="441"/>
      <c r="DO256" s="441"/>
      <c r="DP256" s="441"/>
      <c r="DQ256" s="441"/>
      <c r="DR256" s="441"/>
      <c r="DS256" s="441"/>
      <c r="DT256" s="441"/>
      <c r="DU256" s="441"/>
      <c r="DV256" s="441"/>
      <c r="DW256" s="441"/>
      <c r="DX256" s="441"/>
      <c r="DY256" s="441"/>
      <c r="DZ256" s="441"/>
      <c r="EA256" s="441"/>
      <c r="EB256" s="441"/>
      <c r="EC256" s="441"/>
      <c r="ED256" s="441"/>
      <c r="EE256" s="441"/>
      <c r="EF256" s="441"/>
      <c r="EG256" s="441"/>
      <c r="EH256" s="441"/>
      <c r="EI256" s="441"/>
      <c r="EJ256" s="441"/>
      <c r="EK256" s="441"/>
      <c r="EL256" s="441"/>
      <c r="EM256" s="441"/>
      <c r="EN256" s="441"/>
      <c r="EO256" s="441"/>
      <c r="EP256" s="441"/>
      <c r="EQ256" s="441"/>
      <c r="ER256" s="441"/>
      <c r="ES256" s="441"/>
      <c r="ET256" s="441"/>
      <c r="EU256" s="441"/>
      <c r="EV256" s="441"/>
      <c r="EW256" s="441"/>
      <c r="EX256" s="441"/>
      <c r="EY256" s="441"/>
      <c r="EZ256" s="441"/>
      <c r="FA256" s="441"/>
      <c r="FB256" s="441"/>
      <c r="FC256" s="441"/>
      <c r="FD256" s="441"/>
      <c r="FE256" s="441"/>
      <c r="FF256" s="441"/>
      <c r="FG256" s="441"/>
      <c r="FH256" s="441"/>
      <c r="FI256" s="441"/>
      <c r="FJ256" s="441"/>
      <c r="FK256" s="441"/>
      <c r="FL256" s="441"/>
      <c r="FM256" s="441"/>
      <c r="FN256" s="441"/>
      <c r="FO256" s="441"/>
      <c r="FP256" s="441"/>
      <c r="FQ256" s="441"/>
      <c r="FR256" s="441"/>
      <c r="FS256" s="441"/>
      <c r="FT256" s="441"/>
      <c r="FU256" s="441"/>
      <c r="FV256" s="441"/>
      <c r="FW256" s="441"/>
      <c r="FX256" s="441"/>
      <c r="FY256" s="441"/>
      <c r="FZ256" s="441"/>
      <c r="GA256" s="441"/>
      <c r="GB256" s="441"/>
      <c r="GC256" s="441"/>
      <c r="GD256" s="441"/>
      <c r="GE256" s="441"/>
      <c r="GF256" s="441"/>
      <c r="GG256" s="441"/>
      <c r="GH256" s="441"/>
      <c r="GI256" s="441"/>
      <c r="GJ256" s="441"/>
      <c r="GK256" s="441"/>
      <c r="GL256" s="441"/>
      <c r="GM256" s="441"/>
      <c r="GN256" s="441"/>
      <c r="GO256" s="441"/>
      <c r="GP256" s="441"/>
      <c r="GQ256" s="441"/>
      <c r="GR256" s="441"/>
      <c r="GS256" s="441"/>
      <c r="GT256" s="441"/>
      <c r="GU256" s="441"/>
      <c r="GV256" s="441"/>
      <c r="GW256" s="441"/>
      <c r="GX256" s="441"/>
      <c r="GY256" s="441"/>
      <c r="GZ256" s="441"/>
      <c r="HA256" s="441"/>
      <c r="HB256" s="441"/>
      <c r="HC256" s="441"/>
      <c r="HD256" s="441"/>
      <c r="HE256" s="441"/>
      <c r="HF256" s="441"/>
      <c r="HG256" s="441"/>
      <c r="HH256" s="441"/>
      <c r="HI256" s="441"/>
      <c r="HJ256" s="441"/>
      <c r="HK256" s="441"/>
      <c r="HL256" s="441"/>
      <c r="HM256" s="441"/>
      <c r="HN256" s="441"/>
      <c r="HO256" s="441"/>
      <c r="HP256" s="441"/>
      <c r="HQ256" s="441"/>
      <c r="HR256" s="441"/>
      <c r="HS256" s="441"/>
      <c r="HT256" s="441"/>
      <c r="HU256" s="441"/>
      <c r="HV256" s="441"/>
      <c r="HW256" s="441"/>
      <c r="HX256" s="441"/>
      <c r="HY256" s="441"/>
      <c r="HZ256" s="441"/>
      <c r="IA256" s="441"/>
      <c r="IB256" s="441"/>
      <c r="IC256" s="441"/>
      <c r="ID256" s="441"/>
      <c r="IE256" s="441"/>
      <c r="IF256" s="441"/>
      <c r="IG256" s="441"/>
      <c r="IH256" s="441"/>
      <c r="II256" s="441"/>
      <c r="IJ256" s="441"/>
      <c r="IK256" s="441"/>
      <c r="IL256" s="441"/>
      <c r="IM256" s="441"/>
      <c r="IN256" s="441"/>
      <c r="IO256" s="441"/>
      <c r="IP256" s="441"/>
      <c r="IQ256" s="441"/>
      <c r="IR256" s="441"/>
      <c r="IS256" s="441"/>
      <c r="IT256" s="441"/>
      <c r="IU256" s="441"/>
      <c r="IV256" s="441"/>
    </row>
    <row r="257" spans="1:256" ht="14.1" customHeight="1" x14ac:dyDescent="0.2">
      <c r="A257" s="354" t="s">
        <v>1085</v>
      </c>
      <c r="B257" s="151" t="s">
        <v>237</v>
      </c>
      <c r="C257" s="175" t="s">
        <v>1123</v>
      </c>
      <c r="D257" s="159" t="s">
        <v>1102</v>
      </c>
      <c r="E257" s="151" t="s">
        <v>1247</v>
      </c>
      <c r="F257" s="162" t="s">
        <v>13</v>
      </c>
      <c r="G257" s="5"/>
      <c r="H257" s="358">
        <v>1684.1</v>
      </c>
      <c r="I257" s="288">
        <f t="shared" si="15"/>
        <v>1684.1</v>
      </c>
      <c r="J257" s="123"/>
    </row>
    <row r="258" spans="1:256" ht="14.1" customHeight="1" x14ac:dyDescent="0.2">
      <c r="A258" s="354" t="s">
        <v>1110</v>
      </c>
      <c r="B258" s="151" t="s">
        <v>237</v>
      </c>
      <c r="C258" s="175" t="s">
        <v>1124</v>
      </c>
      <c r="D258" s="159" t="s">
        <v>1103</v>
      </c>
      <c r="E258" s="151" t="s">
        <v>1248</v>
      </c>
      <c r="F258" s="162" t="s">
        <v>13</v>
      </c>
      <c r="G258" s="5"/>
      <c r="H258" s="358">
        <v>1900.13</v>
      </c>
      <c r="I258" s="288">
        <f>ROUND(H258*(100-$I$2)/100, 2)</f>
        <v>1900.13</v>
      </c>
      <c r="J258" s="123"/>
    </row>
    <row r="259" spans="1:256" ht="14.1" customHeight="1" x14ac:dyDescent="0.2">
      <c r="A259" s="354" t="s">
        <v>1111</v>
      </c>
      <c r="B259" s="151" t="s">
        <v>237</v>
      </c>
      <c r="C259" s="175" t="s">
        <v>1125</v>
      </c>
      <c r="D259" s="159" t="s">
        <v>1104</v>
      </c>
      <c r="E259" s="151" t="s">
        <v>1249</v>
      </c>
      <c r="F259" s="162" t="s">
        <v>13</v>
      </c>
      <c r="G259" s="5"/>
      <c r="H259" s="358">
        <v>2204.63</v>
      </c>
      <c r="I259" s="288">
        <f>ROUND(H259*(100-$I$2)/100, 2)</f>
        <v>2204.63</v>
      </c>
      <c r="J259" s="123"/>
    </row>
    <row r="260" spans="1:256" ht="14.1" customHeight="1" x14ac:dyDescent="0.2">
      <c r="A260" s="354" t="s">
        <v>632</v>
      </c>
      <c r="B260" s="151" t="s">
        <v>237</v>
      </c>
      <c r="C260" s="175" t="s">
        <v>1126</v>
      </c>
      <c r="D260" s="159" t="s">
        <v>641</v>
      </c>
      <c r="E260" s="151" t="s">
        <v>1250</v>
      </c>
      <c r="F260" s="162" t="s">
        <v>13</v>
      </c>
      <c r="G260" s="5"/>
      <c r="H260" s="358">
        <v>2508.38</v>
      </c>
      <c r="I260" s="288">
        <f t="shared" si="15"/>
        <v>2508.38</v>
      </c>
      <c r="J260" s="123"/>
    </row>
    <row r="261" spans="1:256" ht="14.1" customHeight="1" x14ac:dyDescent="0.2">
      <c r="A261" s="354" t="s">
        <v>633</v>
      </c>
      <c r="B261" s="151" t="s">
        <v>237</v>
      </c>
      <c r="C261" s="175" t="s">
        <v>1127</v>
      </c>
      <c r="D261" s="159" t="s">
        <v>642</v>
      </c>
      <c r="E261" s="151" t="s">
        <v>1250</v>
      </c>
      <c r="F261" s="162" t="s">
        <v>13</v>
      </c>
      <c r="G261" s="5"/>
      <c r="H261" s="358">
        <v>3070.64</v>
      </c>
      <c r="I261" s="288">
        <f t="shared" si="15"/>
        <v>3070.64</v>
      </c>
      <c r="J261" s="123"/>
    </row>
    <row r="262" spans="1:256" ht="14.1" customHeight="1" x14ac:dyDescent="0.2">
      <c r="A262" s="354" t="s">
        <v>634</v>
      </c>
      <c r="B262" s="151" t="s">
        <v>237</v>
      </c>
      <c r="C262" s="175" t="s">
        <v>1128</v>
      </c>
      <c r="D262" s="159" t="s">
        <v>643</v>
      </c>
      <c r="E262" s="151" t="s">
        <v>1250</v>
      </c>
      <c r="F262" s="162" t="s">
        <v>13</v>
      </c>
      <c r="G262" s="5"/>
      <c r="H262" s="358">
        <v>3455.08</v>
      </c>
      <c r="I262" s="288">
        <f t="shared" si="15"/>
        <v>3455.08</v>
      </c>
      <c r="J262" s="123"/>
    </row>
    <row r="263" spans="1:256" ht="14.1" customHeight="1" x14ac:dyDescent="0.2">
      <c r="A263" s="354" t="s">
        <v>635</v>
      </c>
      <c r="B263" s="151" t="s">
        <v>237</v>
      </c>
      <c r="C263" s="175" t="s">
        <v>1129</v>
      </c>
      <c r="D263" s="159" t="s">
        <v>644</v>
      </c>
      <c r="E263" s="151" t="s">
        <v>1250</v>
      </c>
      <c r="F263" s="162" t="s">
        <v>13</v>
      </c>
      <c r="G263" s="5"/>
      <c r="H263" s="358">
        <v>4509.79</v>
      </c>
      <c r="I263" s="288">
        <f t="shared" si="15"/>
        <v>4509.79</v>
      </c>
      <c r="J263" s="123"/>
    </row>
    <row r="264" spans="1:256" ht="14.1" customHeight="1" x14ac:dyDescent="0.2">
      <c r="A264" s="354" t="s">
        <v>636</v>
      </c>
      <c r="B264" s="151" t="s">
        <v>237</v>
      </c>
      <c r="C264" s="175" t="s">
        <v>1130</v>
      </c>
      <c r="D264" s="159" t="s">
        <v>645</v>
      </c>
      <c r="E264" s="151" t="s">
        <v>1250</v>
      </c>
      <c r="F264" s="162" t="s">
        <v>13</v>
      </c>
      <c r="G264" s="5"/>
      <c r="H264" s="358">
        <v>5260.32</v>
      </c>
      <c r="I264" s="288">
        <f t="shared" si="15"/>
        <v>5260.32</v>
      </c>
      <c r="J264" s="123"/>
    </row>
    <row r="265" spans="1:256" ht="14.1" customHeight="1" x14ac:dyDescent="0.2">
      <c r="A265" s="354"/>
      <c r="B265" s="417"/>
      <c r="C265" s="175"/>
      <c r="D265" s="445" t="s">
        <v>1412</v>
      </c>
      <c r="E265" s="417"/>
      <c r="F265" s="162" t="s">
        <v>13</v>
      </c>
      <c r="G265" s="418"/>
      <c r="H265" s="358">
        <v>7546.08</v>
      </c>
      <c r="I265" s="288">
        <f t="shared" si="15"/>
        <v>7546.08</v>
      </c>
      <c r="J265" s="443"/>
      <c r="K265" s="441"/>
      <c r="L265" s="441"/>
      <c r="M265" s="441"/>
      <c r="N265" s="441"/>
      <c r="O265" s="441"/>
      <c r="P265" s="441"/>
      <c r="Q265" s="441"/>
      <c r="R265" s="441"/>
      <c r="S265" s="441"/>
      <c r="T265" s="441"/>
      <c r="U265" s="441"/>
      <c r="V265" s="441"/>
      <c r="W265" s="441"/>
      <c r="X265" s="441"/>
      <c r="Y265" s="441"/>
      <c r="Z265" s="441"/>
      <c r="AA265" s="441"/>
      <c r="AB265" s="441"/>
      <c r="AC265" s="441"/>
      <c r="AD265" s="441"/>
      <c r="AE265" s="441"/>
      <c r="AF265" s="441"/>
      <c r="AG265" s="441"/>
      <c r="AH265" s="441"/>
      <c r="AI265" s="441"/>
      <c r="AJ265" s="441"/>
      <c r="AK265" s="441"/>
      <c r="AL265" s="441"/>
      <c r="AM265" s="441"/>
      <c r="AN265" s="441"/>
      <c r="AO265" s="441"/>
      <c r="AP265" s="441"/>
      <c r="AQ265" s="441"/>
      <c r="AR265" s="441"/>
      <c r="AS265" s="441"/>
      <c r="AT265" s="441"/>
      <c r="AU265" s="441"/>
      <c r="AV265" s="441"/>
      <c r="AW265" s="441"/>
      <c r="AX265" s="441"/>
      <c r="AY265" s="441"/>
      <c r="AZ265" s="441"/>
      <c r="BA265" s="441"/>
      <c r="BB265" s="441"/>
      <c r="BC265" s="441"/>
      <c r="BD265" s="441"/>
      <c r="BE265" s="441"/>
      <c r="BF265" s="441"/>
      <c r="BG265" s="441"/>
      <c r="BH265" s="441"/>
      <c r="BI265" s="441"/>
      <c r="BJ265" s="441"/>
      <c r="BK265" s="441"/>
      <c r="BL265" s="441"/>
      <c r="BM265" s="441"/>
      <c r="BN265" s="441"/>
      <c r="BO265" s="441"/>
      <c r="BP265" s="441"/>
      <c r="BQ265" s="441"/>
      <c r="BR265" s="441"/>
      <c r="BS265" s="441"/>
      <c r="BT265" s="441"/>
      <c r="BU265" s="441"/>
      <c r="BV265" s="441"/>
      <c r="BW265" s="441"/>
      <c r="BX265" s="441"/>
      <c r="BY265" s="441"/>
      <c r="BZ265" s="441"/>
      <c r="CA265" s="441"/>
      <c r="CB265" s="441"/>
      <c r="CC265" s="441"/>
      <c r="CD265" s="441"/>
      <c r="CE265" s="441"/>
      <c r="CF265" s="441"/>
      <c r="CG265" s="441"/>
      <c r="CH265" s="441"/>
      <c r="CI265" s="441"/>
      <c r="CJ265" s="441"/>
      <c r="CK265" s="441"/>
      <c r="CL265" s="441"/>
      <c r="CM265" s="441"/>
      <c r="CN265" s="441"/>
      <c r="CO265" s="441"/>
      <c r="CP265" s="441"/>
      <c r="CQ265" s="441"/>
      <c r="CR265" s="441"/>
      <c r="CS265" s="441"/>
      <c r="CT265" s="441"/>
      <c r="CU265" s="441"/>
      <c r="CV265" s="441"/>
      <c r="CW265" s="441"/>
      <c r="CX265" s="441"/>
      <c r="CY265" s="441"/>
      <c r="CZ265" s="441"/>
      <c r="DA265" s="441"/>
      <c r="DB265" s="441"/>
      <c r="DC265" s="441"/>
      <c r="DD265" s="441"/>
      <c r="DE265" s="441"/>
      <c r="DF265" s="441"/>
      <c r="DG265" s="441"/>
      <c r="DH265" s="441"/>
      <c r="DI265" s="441"/>
      <c r="DJ265" s="441"/>
      <c r="DK265" s="441"/>
      <c r="DL265" s="441"/>
      <c r="DM265" s="441"/>
      <c r="DN265" s="441"/>
      <c r="DO265" s="441"/>
      <c r="DP265" s="441"/>
      <c r="DQ265" s="441"/>
      <c r="DR265" s="441"/>
      <c r="DS265" s="441"/>
      <c r="DT265" s="441"/>
      <c r="DU265" s="441"/>
      <c r="DV265" s="441"/>
      <c r="DW265" s="441"/>
      <c r="DX265" s="441"/>
      <c r="DY265" s="441"/>
      <c r="DZ265" s="441"/>
      <c r="EA265" s="441"/>
      <c r="EB265" s="441"/>
      <c r="EC265" s="441"/>
      <c r="ED265" s="441"/>
      <c r="EE265" s="441"/>
      <c r="EF265" s="441"/>
      <c r="EG265" s="441"/>
      <c r="EH265" s="441"/>
      <c r="EI265" s="441"/>
      <c r="EJ265" s="441"/>
      <c r="EK265" s="441"/>
      <c r="EL265" s="441"/>
      <c r="EM265" s="441"/>
      <c r="EN265" s="441"/>
      <c r="EO265" s="441"/>
      <c r="EP265" s="441"/>
      <c r="EQ265" s="441"/>
      <c r="ER265" s="441"/>
      <c r="ES265" s="441"/>
      <c r="ET265" s="441"/>
      <c r="EU265" s="441"/>
      <c r="EV265" s="441"/>
      <c r="EW265" s="441"/>
      <c r="EX265" s="441"/>
      <c r="EY265" s="441"/>
      <c r="EZ265" s="441"/>
      <c r="FA265" s="441"/>
      <c r="FB265" s="441"/>
      <c r="FC265" s="441"/>
      <c r="FD265" s="441"/>
      <c r="FE265" s="441"/>
      <c r="FF265" s="441"/>
      <c r="FG265" s="441"/>
      <c r="FH265" s="441"/>
      <c r="FI265" s="441"/>
      <c r="FJ265" s="441"/>
      <c r="FK265" s="441"/>
      <c r="FL265" s="441"/>
      <c r="FM265" s="441"/>
      <c r="FN265" s="441"/>
      <c r="FO265" s="441"/>
      <c r="FP265" s="441"/>
      <c r="FQ265" s="441"/>
      <c r="FR265" s="441"/>
      <c r="FS265" s="441"/>
      <c r="FT265" s="441"/>
      <c r="FU265" s="441"/>
      <c r="FV265" s="441"/>
      <c r="FW265" s="441"/>
      <c r="FX265" s="441"/>
      <c r="FY265" s="441"/>
      <c r="FZ265" s="441"/>
      <c r="GA265" s="441"/>
      <c r="GB265" s="441"/>
      <c r="GC265" s="441"/>
      <c r="GD265" s="441"/>
      <c r="GE265" s="441"/>
      <c r="GF265" s="441"/>
      <c r="GG265" s="441"/>
      <c r="GH265" s="441"/>
      <c r="GI265" s="441"/>
      <c r="GJ265" s="441"/>
      <c r="GK265" s="441"/>
      <c r="GL265" s="441"/>
      <c r="GM265" s="441"/>
      <c r="GN265" s="441"/>
      <c r="GO265" s="441"/>
      <c r="GP265" s="441"/>
      <c r="GQ265" s="441"/>
      <c r="GR265" s="441"/>
      <c r="GS265" s="441"/>
      <c r="GT265" s="441"/>
      <c r="GU265" s="441"/>
      <c r="GV265" s="441"/>
      <c r="GW265" s="441"/>
      <c r="GX265" s="441"/>
      <c r="GY265" s="441"/>
      <c r="GZ265" s="441"/>
      <c r="HA265" s="441"/>
      <c r="HB265" s="441"/>
      <c r="HC265" s="441"/>
      <c r="HD265" s="441"/>
      <c r="HE265" s="441"/>
      <c r="HF265" s="441"/>
      <c r="HG265" s="441"/>
      <c r="HH265" s="441"/>
      <c r="HI265" s="441"/>
      <c r="HJ265" s="441"/>
      <c r="HK265" s="441"/>
      <c r="HL265" s="441"/>
      <c r="HM265" s="441"/>
      <c r="HN265" s="441"/>
      <c r="HO265" s="441"/>
      <c r="HP265" s="441"/>
      <c r="HQ265" s="441"/>
      <c r="HR265" s="441"/>
      <c r="HS265" s="441"/>
      <c r="HT265" s="441"/>
      <c r="HU265" s="441"/>
      <c r="HV265" s="441"/>
      <c r="HW265" s="441"/>
      <c r="HX265" s="441"/>
      <c r="HY265" s="441"/>
      <c r="HZ265" s="441"/>
      <c r="IA265" s="441"/>
      <c r="IB265" s="441"/>
      <c r="IC265" s="441"/>
      <c r="ID265" s="441"/>
      <c r="IE265" s="441"/>
      <c r="IF265" s="441"/>
      <c r="IG265" s="441"/>
      <c r="IH265" s="441"/>
      <c r="II265" s="441"/>
      <c r="IJ265" s="441"/>
      <c r="IK265" s="441"/>
      <c r="IL265" s="441"/>
      <c r="IM265" s="441"/>
      <c r="IN265" s="441"/>
      <c r="IO265" s="441"/>
      <c r="IP265" s="441"/>
      <c r="IQ265" s="441"/>
      <c r="IR265" s="441"/>
      <c r="IS265" s="441"/>
      <c r="IT265" s="441"/>
      <c r="IU265" s="441"/>
      <c r="IV265" s="441"/>
    </row>
    <row r="266" spans="1:256" ht="14.1" customHeight="1" x14ac:dyDescent="0.2">
      <c r="A266" s="354"/>
      <c r="B266" s="417"/>
      <c r="C266" s="175"/>
      <c r="D266" s="445" t="s">
        <v>1413</v>
      </c>
      <c r="E266" s="417"/>
      <c r="F266" s="162" t="s">
        <v>13</v>
      </c>
      <c r="G266" s="418"/>
      <c r="H266" s="358">
        <v>8108.15</v>
      </c>
      <c r="I266" s="288">
        <f t="shared" si="15"/>
        <v>8108.15</v>
      </c>
      <c r="J266" s="443"/>
      <c r="K266" s="441"/>
      <c r="L266" s="441"/>
      <c r="M266" s="441"/>
      <c r="N266" s="441"/>
      <c r="O266" s="441"/>
      <c r="P266" s="441"/>
      <c r="Q266" s="441"/>
      <c r="R266" s="441"/>
      <c r="S266" s="441"/>
      <c r="T266" s="441"/>
      <c r="U266" s="441"/>
      <c r="V266" s="441"/>
      <c r="W266" s="441"/>
      <c r="X266" s="441"/>
      <c r="Y266" s="441"/>
      <c r="Z266" s="441"/>
      <c r="AA266" s="441"/>
      <c r="AB266" s="441"/>
      <c r="AC266" s="441"/>
      <c r="AD266" s="441"/>
      <c r="AE266" s="441"/>
      <c r="AF266" s="441"/>
      <c r="AG266" s="441"/>
      <c r="AH266" s="441"/>
      <c r="AI266" s="441"/>
      <c r="AJ266" s="441"/>
      <c r="AK266" s="441"/>
      <c r="AL266" s="441"/>
      <c r="AM266" s="441"/>
      <c r="AN266" s="441"/>
      <c r="AO266" s="441"/>
      <c r="AP266" s="441"/>
      <c r="AQ266" s="441"/>
      <c r="AR266" s="441"/>
      <c r="AS266" s="441"/>
      <c r="AT266" s="441"/>
      <c r="AU266" s="441"/>
      <c r="AV266" s="441"/>
      <c r="AW266" s="441"/>
      <c r="AX266" s="441"/>
      <c r="AY266" s="441"/>
      <c r="AZ266" s="441"/>
      <c r="BA266" s="441"/>
      <c r="BB266" s="441"/>
      <c r="BC266" s="441"/>
      <c r="BD266" s="441"/>
      <c r="BE266" s="441"/>
      <c r="BF266" s="441"/>
      <c r="BG266" s="441"/>
      <c r="BH266" s="441"/>
      <c r="BI266" s="441"/>
      <c r="BJ266" s="441"/>
      <c r="BK266" s="441"/>
      <c r="BL266" s="441"/>
      <c r="BM266" s="441"/>
      <c r="BN266" s="441"/>
      <c r="BO266" s="441"/>
      <c r="BP266" s="441"/>
      <c r="BQ266" s="441"/>
      <c r="BR266" s="441"/>
      <c r="BS266" s="441"/>
      <c r="BT266" s="441"/>
      <c r="BU266" s="441"/>
      <c r="BV266" s="441"/>
      <c r="BW266" s="441"/>
      <c r="BX266" s="441"/>
      <c r="BY266" s="441"/>
      <c r="BZ266" s="441"/>
      <c r="CA266" s="441"/>
      <c r="CB266" s="441"/>
      <c r="CC266" s="441"/>
      <c r="CD266" s="441"/>
      <c r="CE266" s="441"/>
      <c r="CF266" s="441"/>
      <c r="CG266" s="441"/>
      <c r="CH266" s="441"/>
      <c r="CI266" s="441"/>
      <c r="CJ266" s="441"/>
      <c r="CK266" s="441"/>
      <c r="CL266" s="441"/>
      <c r="CM266" s="441"/>
      <c r="CN266" s="441"/>
      <c r="CO266" s="441"/>
      <c r="CP266" s="441"/>
      <c r="CQ266" s="441"/>
      <c r="CR266" s="441"/>
      <c r="CS266" s="441"/>
      <c r="CT266" s="441"/>
      <c r="CU266" s="441"/>
      <c r="CV266" s="441"/>
      <c r="CW266" s="441"/>
      <c r="CX266" s="441"/>
      <c r="CY266" s="441"/>
      <c r="CZ266" s="441"/>
      <c r="DA266" s="441"/>
      <c r="DB266" s="441"/>
      <c r="DC266" s="441"/>
      <c r="DD266" s="441"/>
      <c r="DE266" s="441"/>
      <c r="DF266" s="441"/>
      <c r="DG266" s="441"/>
      <c r="DH266" s="441"/>
      <c r="DI266" s="441"/>
      <c r="DJ266" s="441"/>
      <c r="DK266" s="441"/>
      <c r="DL266" s="441"/>
      <c r="DM266" s="441"/>
      <c r="DN266" s="441"/>
      <c r="DO266" s="441"/>
      <c r="DP266" s="441"/>
      <c r="DQ266" s="441"/>
      <c r="DR266" s="441"/>
      <c r="DS266" s="441"/>
      <c r="DT266" s="441"/>
      <c r="DU266" s="441"/>
      <c r="DV266" s="441"/>
      <c r="DW266" s="441"/>
      <c r="DX266" s="441"/>
      <c r="DY266" s="441"/>
      <c r="DZ266" s="441"/>
      <c r="EA266" s="441"/>
      <c r="EB266" s="441"/>
      <c r="EC266" s="441"/>
      <c r="ED266" s="441"/>
      <c r="EE266" s="441"/>
      <c r="EF266" s="441"/>
      <c r="EG266" s="441"/>
      <c r="EH266" s="441"/>
      <c r="EI266" s="441"/>
      <c r="EJ266" s="441"/>
      <c r="EK266" s="441"/>
      <c r="EL266" s="441"/>
      <c r="EM266" s="441"/>
      <c r="EN266" s="441"/>
      <c r="EO266" s="441"/>
      <c r="EP266" s="441"/>
      <c r="EQ266" s="441"/>
      <c r="ER266" s="441"/>
      <c r="ES266" s="441"/>
      <c r="ET266" s="441"/>
      <c r="EU266" s="441"/>
      <c r="EV266" s="441"/>
      <c r="EW266" s="441"/>
      <c r="EX266" s="441"/>
      <c r="EY266" s="441"/>
      <c r="EZ266" s="441"/>
      <c r="FA266" s="441"/>
      <c r="FB266" s="441"/>
      <c r="FC266" s="441"/>
      <c r="FD266" s="441"/>
      <c r="FE266" s="441"/>
      <c r="FF266" s="441"/>
      <c r="FG266" s="441"/>
      <c r="FH266" s="441"/>
      <c r="FI266" s="441"/>
      <c r="FJ266" s="441"/>
      <c r="FK266" s="441"/>
      <c r="FL266" s="441"/>
      <c r="FM266" s="441"/>
      <c r="FN266" s="441"/>
      <c r="FO266" s="441"/>
      <c r="FP266" s="441"/>
      <c r="FQ266" s="441"/>
      <c r="FR266" s="441"/>
      <c r="FS266" s="441"/>
      <c r="FT266" s="441"/>
      <c r="FU266" s="441"/>
      <c r="FV266" s="441"/>
      <c r="FW266" s="441"/>
      <c r="FX266" s="441"/>
      <c r="FY266" s="441"/>
      <c r="FZ266" s="441"/>
      <c r="GA266" s="441"/>
      <c r="GB266" s="441"/>
      <c r="GC266" s="441"/>
      <c r="GD266" s="441"/>
      <c r="GE266" s="441"/>
      <c r="GF266" s="441"/>
      <c r="GG266" s="441"/>
      <c r="GH266" s="441"/>
      <c r="GI266" s="441"/>
      <c r="GJ266" s="441"/>
      <c r="GK266" s="441"/>
      <c r="GL266" s="441"/>
      <c r="GM266" s="441"/>
      <c r="GN266" s="441"/>
      <c r="GO266" s="441"/>
      <c r="GP266" s="441"/>
      <c r="GQ266" s="441"/>
      <c r="GR266" s="441"/>
      <c r="GS266" s="441"/>
      <c r="GT266" s="441"/>
      <c r="GU266" s="441"/>
      <c r="GV266" s="441"/>
      <c r="GW266" s="441"/>
      <c r="GX266" s="441"/>
      <c r="GY266" s="441"/>
      <c r="GZ266" s="441"/>
      <c r="HA266" s="441"/>
      <c r="HB266" s="441"/>
      <c r="HC266" s="441"/>
      <c r="HD266" s="441"/>
      <c r="HE266" s="441"/>
      <c r="HF266" s="441"/>
      <c r="HG266" s="441"/>
      <c r="HH266" s="441"/>
      <c r="HI266" s="441"/>
      <c r="HJ266" s="441"/>
      <c r="HK266" s="441"/>
      <c r="HL266" s="441"/>
      <c r="HM266" s="441"/>
      <c r="HN266" s="441"/>
      <c r="HO266" s="441"/>
      <c r="HP266" s="441"/>
      <c r="HQ266" s="441"/>
      <c r="HR266" s="441"/>
      <c r="HS266" s="441"/>
      <c r="HT266" s="441"/>
      <c r="HU266" s="441"/>
      <c r="HV266" s="441"/>
      <c r="HW266" s="441"/>
      <c r="HX266" s="441"/>
      <c r="HY266" s="441"/>
      <c r="HZ266" s="441"/>
      <c r="IA266" s="441"/>
      <c r="IB266" s="441"/>
      <c r="IC266" s="441"/>
      <c r="ID266" s="441"/>
      <c r="IE266" s="441"/>
      <c r="IF266" s="441"/>
      <c r="IG266" s="441"/>
      <c r="IH266" s="441"/>
      <c r="II266" s="441"/>
      <c r="IJ266" s="441"/>
      <c r="IK266" s="441"/>
      <c r="IL266" s="441"/>
      <c r="IM266" s="441"/>
      <c r="IN266" s="441"/>
      <c r="IO266" s="441"/>
      <c r="IP266" s="441"/>
      <c r="IQ266" s="441"/>
      <c r="IR266" s="441"/>
      <c r="IS266" s="441"/>
      <c r="IT266" s="441"/>
      <c r="IU266" s="441"/>
      <c r="IV266" s="441"/>
    </row>
    <row r="267" spans="1:256" s="351" customFormat="1" ht="14.1" customHeight="1" x14ac:dyDescent="0.2">
      <c r="A267" s="352" t="s">
        <v>1087</v>
      </c>
      <c r="B267" s="344"/>
      <c r="C267" s="325"/>
      <c r="D267" s="345"/>
      <c r="E267" s="344"/>
      <c r="F267" s="346"/>
      <c r="G267" s="346"/>
      <c r="H267" s="347"/>
      <c r="I267" s="349"/>
      <c r="J267" s="350"/>
    </row>
    <row r="268" spans="1:256" s="369" customFormat="1" ht="14.1" customHeight="1" x14ac:dyDescent="0.2">
      <c r="A268" s="363" t="s">
        <v>1116</v>
      </c>
      <c r="B268" s="364" t="s">
        <v>237</v>
      </c>
      <c r="C268" s="362" t="s">
        <v>1119</v>
      </c>
      <c r="D268" s="365" t="s">
        <v>1120</v>
      </c>
      <c r="E268" s="366" t="s">
        <v>1099</v>
      </c>
      <c r="F268" s="342" t="s">
        <v>13</v>
      </c>
      <c r="G268" s="367"/>
      <c r="H268" s="359">
        <v>2021.27</v>
      </c>
      <c r="I268" s="343">
        <f t="shared" si="15"/>
        <v>2021.27</v>
      </c>
      <c r="J268" s="368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1"/>
      <c r="CF268" s="71"/>
      <c r="CG268" s="71"/>
      <c r="CH268" s="71"/>
      <c r="CI268" s="71"/>
      <c r="CJ268" s="71"/>
      <c r="CK268" s="71"/>
      <c r="CL268" s="71"/>
      <c r="CM268" s="71"/>
      <c r="CN268" s="71"/>
      <c r="CO268" s="71"/>
      <c r="CP268" s="71"/>
      <c r="CQ268" s="71"/>
      <c r="CR268" s="71"/>
      <c r="CS268" s="71"/>
      <c r="CT268" s="71"/>
      <c r="CU268" s="71"/>
      <c r="CV268" s="71"/>
      <c r="CW268" s="71"/>
      <c r="CX268" s="71"/>
      <c r="CY268" s="71"/>
      <c r="CZ268" s="71"/>
      <c r="DA268" s="71"/>
      <c r="DB268" s="71"/>
      <c r="DC268" s="71"/>
      <c r="DD268" s="71"/>
      <c r="DE268" s="71"/>
      <c r="DF268" s="71"/>
      <c r="DG268" s="71"/>
      <c r="DH268" s="71"/>
      <c r="DI268" s="71"/>
      <c r="DJ268" s="71"/>
      <c r="DK268" s="71"/>
      <c r="DL268" s="71"/>
      <c r="DM268" s="71"/>
      <c r="DN268" s="71"/>
      <c r="DO268" s="71"/>
      <c r="DP268" s="71"/>
      <c r="DQ268" s="71"/>
      <c r="DR268" s="71"/>
      <c r="DS268" s="71"/>
      <c r="DT268" s="71"/>
      <c r="DU268" s="71"/>
      <c r="DV268" s="71"/>
      <c r="DW268" s="71"/>
      <c r="DX268" s="71"/>
      <c r="DY268" s="71"/>
      <c r="DZ268" s="71"/>
      <c r="EA268" s="71"/>
      <c r="EB268" s="71"/>
      <c r="EC268" s="71"/>
      <c r="ED268" s="71"/>
      <c r="EE268" s="71"/>
      <c r="EF268" s="71"/>
      <c r="EG268" s="71"/>
      <c r="EH268" s="71"/>
      <c r="EI268" s="71"/>
      <c r="EJ268" s="71"/>
      <c r="EK268" s="71"/>
      <c r="EL268" s="71"/>
      <c r="EM268" s="71"/>
      <c r="EN268" s="71"/>
      <c r="EO268" s="71"/>
      <c r="EP268" s="71"/>
      <c r="EQ268" s="71"/>
      <c r="ER268" s="71"/>
      <c r="ES268" s="71"/>
      <c r="ET268" s="71"/>
      <c r="EU268" s="71"/>
      <c r="EV268" s="71"/>
      <c r="EW268" s="71"/>
      <c r="EX268" s="71"/>
      <c r="EY268" s="71"/>
      <c r="EZ268" s="71"/>
      <c r="FA268" s="71"/>
      <c r="FB268" s="71"/>
      <c r="FC268" s="71"/>
      <c r="FD268" s="71"/>
      <c r="FE268" s="71"/>
      <c r="FF268" s="71"/>
      <c r="FG268" s="71"/>
      <c r="FH268" s="71"/>
      <c r="FI268" s="71"/>
      <c r="FJ268" s="71"/>
      <c r="FK268" s="71"/>
      <c r="FL268" s="71"/>
      <c r="FM268" s="71"/>
      <c r="FN268" s="71"/>
      <c r="FO268" s="71"/>
      <c r="FP268" s="71"/>
      <c r="FQ268" s="71"/>
      <c r="FR268" s="71"/>
      <c r="FS268" s="71"/>
      <c r="FT268" s="71"/>
      <c r="FU268" s="71"/>
      <c r="FV268" s="71"/>
      <c r="FW268" s="71"/>
      <c r="FX268" s="71"/>
      <c r="FY268" s="71"/>
      <c r="FZ268" s="71"/>
      <c r="GA268" s="71"/>
      <c r="GB268" s="71"/>
      <c r="GC268" s="71"/>
      <c r="GD268" s="71"/>
      <c r="GE268" s="71"/>
      <c r="GF268" s="71"/>
      <c r="GG268" s="71"/>
      <c r="GH268" s="71"/>
      <c r="GI268" s="71"/>
      <c r="GJ268" s="71"/>
      <c r="GK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  <c r="IJ268" s="71"/>
      <c r="IK268" s="71"/>
      <c r="IL268" s="71"/>
      <c r="IM268" s="71"/>
      <c r="IN268" s="71"/>
      <c r="IO268" s="71"/>
      <c r="IP268" s="71"/>
      <c r="IQ268" s="71"/>
      <c r="IR268" s="71"/>
      <c r="IS268" s="71"/>
      <c r="IT268" s="71"/>
      <c r="IU268" s="71"/>
      <c r="IV268" s="71"/>
    </row>
    <row r="269" spans="1:256" s="99" customFormat="1" ht="14.1" customHeight="1" x14ac:dyDescent="0.2">
      <c r="A269" s="355" t="s">
        <v>1117</v>
      </c>
      <c r="B269" s="339" t="s">
        <v>237</v>
      </c>
      <c r="C269" s="340" t="s">
        <v>1086</v>
      </c>
      <c r="D269" s="341" t="s">
        <v>1105</v>
      </c>
      <c r="E269" s="339" t="e">
        <f>'Прайс Громовик'!#REF!</f>
        <v>#REF!</v>
      </c>
      <c r="F269" s="342" t="s">
        <v>13</v>
      </c>
      <c r="G269" s="342"/>
      <c r="H269" s="359">
        <v>3577.42</v>
      </c>
      <c r="I269" s="343">
        <f t="shared" si="15"/>
        <v>3577.42</v>
      </c>
      <c r="J269" s="348"/>
    </row>
    <row r="270" spans="1:256" s="99" customFormat="1" ht="14.1" customHeight="1" x14ac:dyDescent="0.2">
      <c r="A270" s="356" t="s">
        <v>1118</v>
      </c>
      <c r="B270" s="194" t="s">
        <v>237</v>
      </c>
      <c r="C270" s="187" t="s">
        <v>1092</v>
      </c>
      <c r="D270" s="195" t="s">
        <v>1106</v>
      </c>
      <c r="E270" s="194" t="str">
        <f>'Прайс Громовик'!F230</f>
        <v>Щогла активного блискавкоприймача з нержавіючої сталі діаметром 42 мм в основі</v>
      </c>
      <c r="F270" s="197" t="s">
        <v>13</v>
      </c>
      <c r="G270" s="197"/>
      <c r="H270" s="360">
        <v>3985.19</v>
      </c>
      <c r="I270" s="189">
        <f t="shared" si="15"/>
        <v>3985.19</v>
      </c>
      <c r="J270" s="143"/>
    </row>
    <row r="271" spans="1:256" s="99" customFormat="1" ht="14.1" customHeight="1" x14ac:dyDescent="0.2">
      <c r="A271" s="356" t="s">
        <v>1112</v>
      </c>
      <c r="B271" s="194" t="s">
        <v>237</v>
      </c>
      <c r="C271" s="187" t="s">
        <v>1093</v>
      </c>
      <c r="D271" s="195" t="s">
        <v>1107</v>
      </c>
      <c r="E271" s="194" t="e">
        <f>'Прайс Громовик'!#REF!</f>
        <v>#REF!</v>
      </c>
      <c r="F271" s="197" t="s">
        <v>13</v>
      </c>
      <c r="G271" s="197"/>
      <c r="H271" s="360">
        <v>4562.6899999999996</v>
      </c>
      <c r="I271" s="189">
        <f t="shared" si="15"/>
        <v>4562.6899999999996</v>
      </c>
      <c r="J271" s="143"/>
    </row>
    <row r="272" spans="1:256" s="99" customFormat="1" ht="13.5" customHeight="1" x14ac:dyDescent="0.2">
      <c r="A272" s="356" t="str">
        <f>'Прайс Громовик'!B232</f>
        <v>52/40/70A</v>
      </c>
      <c r="B272" s="194" t="s">
        <v>237</v>
      </c>
      <c r="C272" s="213" t="s">
        <v>1094</v>
      </c>
      <c r="D272" s="195" t="s">
        <v>1108</v>
      </c>
      <c r="E272" s="101"/>
      <c r="F272" s="197" t="s">
        <v>13</v>
      </c>
      <c r="G272" s="102"/>
      <c r="H272" s="360">
        <v>7086.5</v>
      </c>
      <c r="I272" s="189">
        <f t="shared" si="15"/>
        <v>7086.5</v>
      </c>
      <c r="J272" s="150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/>
      <c r="CY272" s="125"/>
      <c r="CZ272" s="125"/>
      <c r="DA272" s="125"/>
      <c r="DB272" s="125"/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  <c r="FH272" s="125"/>
      <c r="FI272" s="125"/>
      <c r="FJ272" s="125"/>
      <c r="FK272" s="125"/>
      <c r="FL272" s="125"/>
      <c r="FM272" s="125"/>
      <c r="FN272" s="125"/>
      <c r="FO272" s="125"/>
      <c r="FP272" s="125"/>
      <c r="FQ272" s="125"/>
      <c r="FR272" s="125"/>
      <c r="FS272" s="125"/>
      <c r="FT272" s="125"/>
      <c r="FU272" s="125"/>
      <c r="FV272" s="125"/>
      <c r="FW272" s="125"/>
      <c r="FX272" s="125"/>
      <c r="FY272" s="125"/>
      <c r="FZ272" s="125"/>
      <c r="GA272" s="125"/>
      <c r="GB272" s="125"/>
      <c r="GC272" s="125"/>
      <c r="GD272" s="125"/>
      <c r="GE272" s="125"/>
      <c r="GF272" s="125"/>
      <c r="GG272" s="125"/>
      <c r="GH272" s="125"/>
      <c r="GI272" s="125"/>
      <c r="GJ272" s="125"/>
      <c r="GK272" s="125"/>
      <c r="GL272" s="125"/>
      <c r="GM272" s="125"/>
      <c r="GN272" s="125"/>
      <c r="GO272" s="125"/>
      <c r="GP272" s="125"/>
      <c r="GQ272" s="125"/>
      <c r="GR272" s="125"/>
      <c r="GS272" s="125"/>
      <c r="GT272" s="125"/>
      <c r="GU272" s="125"/>
      <c r="GV272" s="125"/>
      <c r="GW272" s="125"/>
      <c r="GX272" s="125"/>
      <c r="GY272" s="125"/>
      <c r="GZ272" s="125"/>
      <c r="HA272" s="125"/>
      <c r="HB272" s="125"/>
      <c r="HC272" s="125"/>
      <c r="HD272" s="125"/>
      <c r="HE272" s="125"/>
      <c r="HF272" s="125"/>
      <c r="HG272" s="125"/>
      <c r="HH272" s="125"/>
      <c r="HI272" s="125"/>
      <c r="HJ272" s="125"/>
      <c r="HK272" s="125"/>
      <c r="HL272" s="125"/>
      <c r="HM272" s="125"/>
      <c r="HN272" s="125"/>
      <c r="HO272" s="125"/>
      <c r="HP272" s="125"/>
      <c r="HQ272" s="125"/>
      <c r="HR272" s="125"/>
      <c r="HS272" s="125"/>
      <c r="HT272" s="125"/>
      <c r="HU272" s="125"/>
      <c r="HV272" s="125"/>
      <c r="HW272" s="125"/>
      <c r="HX272" s="125"/>
      <c r="HY272" s="125"/>
      <c r="HZ272" s="125"/>
      <c r="IA272" s="125"/>
      <c r="IB272" s="125"/>
      <c r="IC272" s="125"/>
      <c r="ID272" s="125"/>
      <c r="IE272" s="125"/>
      <c r="IF272" s="125"/>
      <c r="IG272" s="125"/>
      <c r="IH272" s="125"/>
      <c r="II272" s="125"/>
      <c r="IJ272" s="125"/>
      <c r="IK272" s="125"/>
      <c r="IL272" s="125"/>
      <c r="IM272" s="125"/>
      <c r="IN272" s="125"/>
      <c r="IO272" s="125"/>
      <c r="IP272" s="125"/>
      <c r="IQ272" s="125"/>
      <c r="IR272" s="125"/>
      <c r="IS272" s="125"/>
      <c r="IT272" s="125"/>
      <c r="IU272" s="125"/>
      <c r="IV272" s="125"/>
    </row>
    <row r="273" spans="1:256" s="99" customFormat="1" ht="14.1" customHeight="1" x14ac:dyDescent="0.2">
      <c r="A273" s="356" t="str">
        <f>'Прайс Громовик'!B233</f>
        <v>52/40/80A</v>
      </c>
      <c r="B273" s="194" t="s">
        <v>237</v>
      </c>
      <c r="C273" s="213" t="s">
        <v>1095</v>
      </c>
      <c r="D273" s="195" t="s">
        <v>1109</v>
      </c>
      <c r="E273" s="101"/>
      <c r="F273" s="197" t="s">
        <v>13</v>
      </c>
      <c r="G273" s="102"/>
      <c r="H273" s="360">
        <v>7647.47</v>
      </c>
      <c r="I273" s="189">
        <f t="shared" si="15"/>
        <v>7647.47</v>
      </c>
      <c r="J273" s="150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5"/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/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  <c r="FH273" s="125"/>
      <c r="FI273" s="125"/>
      <c r="FJ273" s="125"/>
      <c r="FK273" s="125"/>
      <c r="FL273" s="125"/>
      <c r="FM273" s="125"/>
      <c r="FN273" s="125"/>
      <c r="FO273" s="125"/>
      <c r="FP273" s="125"/>
      <c r="FQ273" s="125"/>
      <c r="FR273" s="125"/>
      <c r="FS273" s="125"/>
      <c r="FT273" s="125"/>
      <c r="FU273" s="125"/>
      <c r="FV273" s="125"/>
      <c r="FW273" s="125"/>
      <c r="FX273" s="125"/>
      <c r="FY273" s="125"/>
      <c r="FZ273" s="125"/>
      <c r="GA273" s="125"/>
      <c r="GB273" s="125"/>
      <c r="GC273" s="125"/>
      <c r="GD273" s="125"/>
      <c r="GE273" s="125"/>
      <c r="GF273" s="125"/>
      <c r="GG273" s="125"/>
      <c r="GH273" s="125"/>
      <c r="GI273" s="125"/>
      <c r="GJ273" s="125"/>
      <c r="GK273" s="125"/>
      <c r="GL273" s="125"/>
      <c r="GM273" s="125"/>
      <c r="GN273" s="125"/>
      <c r="GO273" s="125"/>
      <c r="GP273" s="125"/>
      <c r="GQ273" s="125"/>
      <c r="GR273" s="125"/>
      <c r="GS273" s="125"/>
      <c r="GT273" s="125"/>
      <c r="GU273" s="125"/>
      <c r="GV273" s="125"/>
      <c r="GW273" s="125"/>
      <c r="GX273" s="125"/>
      <c r="GY273" s="125"/>
      <c r="GZ273" s="125"/>
      <c r="HA273" s="125"/>
      <c r="HB273" s="125"/>
      <c r="HC273" s="125"/>
      <c r="HD273" s="125"/>
      <c r="HE273" s="125"/>
      <c r="HF273" s="125"/>
      <c r="HG273" s="125"/>
      <c r="HH273" s="125"/>
      <c r="HI273" s="125"/>
      <c r="HJ273" s="125"/>
      <c r="HK273" s="125"/>
      <c r="HL273" s="125"/>
      <c r="HM273" s="125"/>
      <c r="HN273" s="125"/>
      <c r="HO273" s="125"/>
      <c r="HP273" s="125"/>
      <c r="HQ273" s="125"/>
      <c r="HR273" s="125"/>
      <c r="HS273" s="125"/>
      <c r="HT273" s="125"/>
      <c r="HU273" s="125"/>
      <c r="HV273" s="125"/>
      <c r="HW273" s="125"/>
      <c r="HX273" s="125"/>
      <c r="HY273" s="125"/>
      <c r="HZ273" s="125"/>
      <c r="IA273" s="125"/>
      <c r="IB273" s="125"/>
      <c r="IC273" s="125"/>
      <c r="ID273" s="125"/>
      <c r="IE273" s="125"/>
      <c r="IF273" s="125"/>
      <c r="IG273" s="125"/>
      <c r="IH273" s="125"/>
      <c r="II273" s="125"/>
      <c r="IJ273" s="125"/>
      <c r="IK273" s="125"/>
      <c r="IL273" s="125"/>
      <c r="IM273" s="125"/>
      <c r="IN273" s="125"/>
      <c r="IO273" s="125"/>
      <c r="IP273" s="125"/>
      <c r="IQ273" s="125"/>
      <c r="IR273" s="125"/>
      <c r="IS273" s="125"/>
      <c r="IT273" s="125"/>
      <c r="IU273" s="125"/>
      <c r="IV273" s="125"/>
    </row>
    <row r="274" spans="1:256" s="99" customFormat="1" ht="14.1" customHeight="1" x14ac:dyDescent="0.2">
      <c r="A274" s="332" t="s">
        <v>1084</v>
      </c>
      <c r="B274" s="329"/>
      <c r="C274" s="325"/>
      <c r="D274" s="330"/>
      <c r="E274" s="329"/>
      <c r="F274" s="331"/>
      <c r="G274" s="331"/>
      <c r="H274" s="336"/>
      <c r="I274" s="337"/>
      <c r="J274" s="326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  <c r="BW274" s="125"/>
      <c r="BX274" s="125"/>
      <c r="BY274" s="125"/>
      <c r="BZ274" s="125"/>
      <c r="CA274" s="125"/>
      <c r="CB274" s="125"/>
      <c r="CC274" s="125"/>
      <c r="CD274" s="125"/>
      <c r="CE274" s="125"/>
      <c r="CF274" s="125"/>
      <c r="CG274" s="125"/>
      <c r="CH274" s="125"/>
      <c r="CI274" s="125"/>
      <c r="CJ274" s="125"/>
      <c r="CK274" s="125"/>
      <c r="CL274" s="125"/>
      <c r="CM274" s="125"/>
      <c r="CN274" s="125"/>
      <c r="CO274" s="125"/>
      <c r="CP274" s="125"/>
      <c r="CQ274" s="125"/>
      <c r="CR274" s="125"/>
      <c r="CS274" s="125"/>
      <c r="CT274" s="125"/>
      <c r="CU274" s="125"/>
      <c r="CV274" s="125"/>
      <c r="CW274" s="125"/>
      <c r="CX274" s="125"/>
      <c r="CY274" s="125"/>
      <c r="CZ274" s="125"/>
      <c r="DA274" s="125"/>
      <c r="DB274" s="125"/>
      <c r="DC274" s="125"/>
      <c r="DD274" s="125"/>
      <c r="DE274" s="125"/>
      <c r="DF274" s="125"/>
      <c r="DG274" s="125"/>
      <c r="DH274" s="125"/>
      <c r="DI274" s="125"/>
      <c r="DJ274" s="125"/>
      <c r="DK274" s="125"/>
      <c r="DL274" s="125"/>
      <c r="DM274" s="125"/>
      <c r="DN274" s="125"/>
      <c r="DO274" s="125"/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/>
      <c r="EC274" s="125"/>
      <c r="ED274" s="125"/>
      <c r="EE274" s="125"/>
      <c r="EF274" s="125"/>
      <c r="EG274" s="125"/>
      <c r="EH274" s="125"/>
      <c r="EI274" s="125"/>
      <c r="EJ274" s="125"/>
      <c r="EK274" s="125"/>
      <c r="EL274" s="125"/>
      <c r="EM274" s="125"/>
      <c r="EN274" s="125"/>
      <c r="EO274" s="125"/>
      <c r="EP274" s="125"/>
      <c r="EQ274" s="125"/>
      <c r="ER274" s="125"/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  <c r="FH274" s="125"/>
      <c r="FI274" s="125"/>
      <c r="FJ274" s="125"/>
      <c r="FK274" s="125"/>
      <c r="FL274" s="125"/>
      <c r="FM274" s="125"/>
      <c r="FN274" s="125"/>
      <c r="FO274" s="125"/>
      <c r="FP274" s="125"/>
      <c r="FQ274" s="125"/>
      <c r="FR274" s="125"/>
      <c r="FS274" s="125"/>
      <c r="FT274" s="125"/>
      <c r="FU274" s="125"/>
      <c r="FV274" s="125"/>
      <c r="FW274" s="125"/>
      <c r="FX274" s="125"/>
      <c r="FY274" s="125"/>
      <c r="FZ274" s="125"/>
      <c r="GA274" s="125"/>
      <c r="GB274" s="125"/>
      <c r="GC274" s="125"/>
      <c r="GD274" s="125"/>
      <c r="GE274" s="125"/>
      <c r="GF274" s="125"/>
      <c r="GG274" s="125"/>
      <c r="GH274" s="125"/>
      <c r="GI274" s="125"/>
      <c r="GJ274" s="125"/>
      <c r="GK274" s="125"/>
      <c r="GL274" s="125"/>
      <c r="GM274" s="125"/>
      <c r="GN274" s="125"/>
      <c r="GO274" s="125"/>
      <c r="GP274" s="125"/>
      <c r="GQ274" s="125"/>
      <c r="GR274" s="125"/>
      <c r="GS274" s="125"/>
      <c r="GT274" s="125"/>
      <c r="GU274" s="125"/>
      <c r="GV274" s="125"/>
      <c r="GW274" s="125"/>
      <c r="GX274" s="125"/>
      <c r="GY274" s="125"/>
      <c r="GZ274" s="125"/>
      <c r="HA274" s="125"/>
      <c r="HB274" s="125"/>
      <c r="HC274" s="125"/>
      <c r="HD274" s="125"/>
      <c r="HE274" s="125"/>
      <c r="HF274" s="125"/>
      <c r="HG274" s="125"/>
      <c r="HH274" s="125"/>
      <c r="HI274" s="125"/>
      <c r="HJ274" s="125"/>
      <c r="HK274" s="125"/>
      <c r="HL274" s="125"/>
      <c r="HM274" s="125"/>
      <c r="HN274" s="125"/>
      <c r="HO274" s="125"/>
      <c r="HP274" s="125"/>
      <c r="HQ274" s="125"/>
      <c r="HR274" s="125"/>
      <c r="HS274" s="125"/>
      <c r="HT274" s="125"/>
      <c r="HU274" s="125"/>
      <c r="HV274" s="125"/>
      <c r="HW274" s="125"/>
      <c r="HX274" s="125"/>
      <c r="HY274" s="125"/>
      <c r="HZ274" s="125"/>
      <c r="IA274" s="125"/>
      <c r="IB274" s="125"/>
      <c r="IC274" s="125"/>
      <c r="ID274" s="125"/>
      <c r="IE274" s="125"/>
      <c r="IF274" s="125"/>
      <c r="IG274" s="125"/>
      <c r="IH274" s="125"/>
      <c r="II274" s="125"/>
      <c r="IJ274" s="125"/>
      <c r="IK274" s="125"/>
      <c r="IL274" s="125"/>
      <c r="IM274" s="125"/>
      <c r="IN274" s="125"/>
      <c r="IO274" s="125"/>
      <c r="IP274" s="125"/>
      <c r="IQ274" s="125"/>
      <c r="IR274" s="125"/>
      <c r="IS274" s="125"/>
      <c r="IT274" s="125"/>
      <c r="IU274" s="125"/>
      <c r="IV274" s="125"/>
    </row>
    <row r="275" spans="1:256" s="245" customFormat="1" ht="14.1" customHeight="1" x14ac:dyDescent="0.2">
      <c r="A275" s="357" t="s">
        <v>1077</v>
      </c>
      <c r="B275" s="298" t="s">
        <v>237</v>
      </c>
      <c r="C275" s="328" t="s">
        <v>1984</v>
      </c>
      <c r="D275" s="299" t="s">
        <v>1072</v>
      </c>
      <c r="E275" s="298" t="s">
        <v>1986</v>
      </c>
      <c r="F275" s="334" t="s">
        <v>13</v>
      </c>
      <c r="G275" s="300"/>
      <c r="H275" s="526">
        <v>907.5</v>
      </c>
      <c r="I275" s="335">
        <f t="shared" si="15"/>
        <v>907.5</v>
      </c>
      <c r="J275" s="244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1"/>
      <c r="CG275" s="71"/>
      <c r="CH275" s="71"/>
      <c r="CI275" s="71"/>
      <c r="CJ275" s="71"/>
      <c r="CK275" s="71"/>
      <c r="CL275" s="71"/>
      <c r="CM275" s="71"/>
      <c r="CN275" s="71"/>
      <c r="CO275" s="71"/>
      <c r="CP275" s="71"/>
      <c r="CQ275" s="71"/>
      <c r="CR275" s="71"/>
      <c r="CS275" s="71"/>
      <c r="CT275" s="71"/>
      <c r="CU275" s="71"/>
      <c r="CV275" s="71"/>
      <c r="CW275" s="71"/>
      <c r="CX275" s="71"/>
      <c r="CY275" s="71"/>
      <c r="CZ275" s="71"/>
      <c r="DA275" s="71"/>
      <c r="DB275" s="71"/>
      <c r="DC275" s="71"/>
      <c r="DD275" s="71"/>
      <c r="DE275" s="71"/>
      <c r="DF275" s="71"/>
      <c r="DG275" s="71"/>
      <c r="DH275" s="71"/>
      <c r="DI275" s="71"/>
      <c r="DJ275" s="71"/>
      <c r="DK275" s="71"/>
      <c r="DL275" s="71"/>
      <c r="DM275" s="71"/>
      <c r="DN275" s="71"/>
      <c r="DO275" s="71"/>
      <c r="DP275" s="71"/>
      <c r="DQ275" s="71"/>
      <c r="DR275" s="71"/>
      <c r="DS275" s="71"/>
      <c r="DT275" s="71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1"/>
      <c r="FS275" s="71"/>
      <c r="FT275" s="71"/>
      <c r="FU275" s="71"/>
      <c r="FV275" s="71"/>
      <c r="FW275" s="71"/>
      <c r="FX275" s="71"/>
      <c r="FY275" s="71"/>
      <c r="FZ275" s="71"/>
      <c r="GA275" s="71"/>
      <c r="GB275" s="71"/>
      <c r="GC275" s="71"/>
      <c r="GD275" s="71"/>
      <c r="GE275" s="71"/>
      <c r="GF275" s="71"/>
      <c r="GG275" s="71"/>
      <c r="GH275" s="71"/>
      <c r="GI275" s="71"/>
      <c r="GJ275" s="71"/>
      <c r="GK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  <c r="IJ275" s="71"/>
      <c r="IK275" s="71"/>
      <c r="IL275" s="71"/>
      <c r="IM275" s="71"/>
      <c r="IN275" s="71"/>
      <c r="IO275" s="71"/>
      <c r="IP275" s="71"/>
      <c r="IQ275" s="71"/>
      <c r="IR275" s="71"/>
      <c r="IS275" s="71"/>
      <c r="IT275" s="71"/>
      <c r="IU275" s="71"/>
      <c r="IV275" s="71"/>
    </row>
    <row r="276" spans="1:256" s="245" customFormat="1" ht="14.1" customHeight="1" x14ac:dyDescent="0.2">
      <c r="A276" s="223" t="s">
        <v>1078</v>
      </c>
      <c r="B276" s="151" t="s">
        <v>237</v>
      </c>
      <c r="C276" s="183" t="s">
        <v>1985</v>
      </c>
      <c r="D276" s="159" t="s">
        <v>1073</v>
      </c>
      <c r="E276" s="151" t="s">
        <v>1987</v>
      </c>
      <c r="F276" s="162" t="s">
        <v>13</v>
      </c>
      <c r="G276" s="160"/>
      <c r="H276" s="527">
        <v>1035</v>
      </c>
      <c r="I276" s="288">
        <f t="shared" si="15"/>
        <v>1035</v>
      </c>
      <c r="J276" s="244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/>
      <c r="CA276" s="71"/>
      <c r="CB276" s="71"/>
      <c r="CC276" s="71"/>
      <c r="CD276" s="71"/>
      <c r="CE276" s="71"/>
      <c r="CF276" s="71"/>
      <c r="CG276" s="71"/>
      <c r="CH276" s="71"/>
      <c r="CI276" s="71"/>
      <c r="CJ276" s="71"/>
      <c r="CK276" s="71"/>
      <c r="CL276" s="71"/>
      <c r="CM276" s="71"/>
      <c r="CN276" s="71"/>
      <c r="CO276" s="71"/>
      <c r="CP276" s="71"/>
      <c r="CQ276" s="71"/>
      <c r="CR276" s="71"/>
      <c r="CS276" s="71"/>
      <c r="CT276" s="71"/>
      <c r="CU276" s="71"/>
      <c r="CV276" s="71"/>
      <c r="CW276" s="71"/>
      <c r="CX276" s="71"/>
      <c r="CY276" s="71"/>
      <c r="CZ276" s="71"/>
      <c r="DA276" s="71"/>
      <c r="DB276" s="71"/>
      <c r="DC276" s="71"/>
      <c r="DD276" s="71"/>
      <c r="DE276" s="71"/>
      <c r="DF276" s="71"/>
      <c r="DG276" s="71"/>
      <c r="DH276" s="71"/>
      <c r="DI276" s="71"/>
      <c r="DJ276" s="71"/>
      <c r="DK276" s="71"/>
      <c r="DL276" s="71"/>
      <c r="DM276" s="71"/>
      <c r="DN276" s="71"/>
      <c r="DO276" s="71"/>
      <c r="DP276" s="71"/>
      <c r="DQ276" s="71"/>
      <c r="DR276" s="71"/>
      <c r="DS276" s="71"/>
      <c r="DT276" s="71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1"/>
      <c r="FS276" s="71"/>
      <c r="FT276" s="71"/>
      <c r="FU276" s="71"/>
      <c r="FV276" s="71"/>
      <c r="FW276" s="71"/>
      <c r="FX276" s="71"/>
      <c r="FY276" s="71"/>
      <c r="FZ276" s="71"/>
      <c r="GA276" s="71"/>
      <c r="GB276" s="71"/>
      <c r="GC276" s="71"/>
      <c r="GD276" s="71"/>
      <c r="GE276" s="71"/>
      <c r="GF276" s="71"/>
      <c r="GG276" s="71"/>
      <c r="GH276" s="71"/>
      <c r="GI276" s="71"/>
      <c r="GJ276" s="71"/>
      <c r="GK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  <c r="IJ276" s="71"/>
      <c r="IK276" s="71"/>
      <c r="IL276" s="71"/>
      <c r="IM276" s="71"/>
      <c r="IN276" s="71"/>
      <c r="IO276" s="71"/>
      <c r="IP276" s="71"/>
      <c r="IQ276" s="71"/>
      <c r="IR276" s="71"/>
      <c r="IS276" s="71"/>
      <c r="IT276" s="71"/>
      <c r="IU276" s="71"/>
      <c r="IV276" s="71"/>
    </row>
    <row r="277" spans="1:256" s="245" customFormat="1" ht="14.1" customHeight="1" x14ac:dyDescent="0.2">
      <c r="A277" s="223" t="s">
        <v>1079</v>
      </c>
      <c r="B277" s="151" t="s">
        <v>237</v>
      </c>
      <c r="C277" s="183" t="s">
        <v>1069</v>
      </c>
      <c r="D277" s="159" t="s">
        <v>1074</v>
      </c>
      <c r="E277" s="151" t="s">
        <v>1081</v>
      </c>
      <c r="F277" s="162" t="s">
        <v>13</v>
      </c>
      <c r="G277" s="160"/>
      <c r="H277" s="527">
        <v>1100</v>
      </c>
      <c r="I277" s="288">
        <f t="shared" si="15"/>
        <v>1100</v>
      </c>
      <c r="J277" s="244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1"/>
      <c r="CC277" s="71"/>
      <c r="CD277" s="71"/>
      <c r="CE277" s="71"/>
      <c r="CF277" s="71"/>
      <c r="CG277" s="71"/>
      <c r="CH277" s="71"/>
      <c r="CI277" s="71"/>
      <c r="CJ277" s="71"/>
      <c r="CK277" s="71"/>
      <c r="CL277" s="71"/>
      <c r="CM277" s="71"/>
      <c r="CN277" s="71"/>
      <c r="CO277" s="71"/>
      <c r="CP277" s="71"/>
      <c r="CQ277" s="71"/>
      <c r="CR277" s="71"/>
      <c r="CS277" s="71"/>
      <c r="CT277" s="71"/>
      <c r="CU277" s="71"/>
      <c r="CV277" s="71"/>
      <c r="CW277" s="71"/>
      <c r="CX277" s="71"/>
      <c r="CY277" s="71"/>
      <c r="CZ277" s="71"/>
      <c r="DA277" s="71"/>
      <c r="DB277" s="71"/>
      <c r="DC277" s="71"/>
      <c r="DD277" s="71"/>
      <c r="DE277" s="71"/>
      <c r="DF277" s="71"/>
      <c r="DG277" s="71"/>
      <c r="DH277" s="71"/>
      <c r="DI277" s="71"/>
      <c r="DJ277" s="71"/>
      <c r="DK277" s="71"/>
      <c r="DL277" s="71"/>
      <c r="DM277" s="71"/>
      <c r="DN277" s="71"/>
      <c r="DO277" s="71"/>
      <c r="DP277" s="71"/>
      <c r="DQ277" s="71"/>
      <c r="DR277" s="71"/>
      <c r="DS277" s="71"/>
      <c r="DT277" s="71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1"/>
      <c r="FS277" s="71"/>
      <c r="FT277" s="71"/>
      <c r="FU277" s="71"/>
      <c r="FV277" s="71"/>
      <c r="FW277" s="71"/>
      <c r="FX277" s="71"/>
      <c r="FY277" s="71"/>
      <c r="FZ277" s="71"/>
      <c r="GA277" s="71"/>
      <c r="GB277" s="71"/>
      <c r="GC277" s="71"/>
      <c r="GD277" s="71"/>
      <c r="GE277" s="71"/>
      <c r="GF277" s="71"/>
      <c r="GG277" s="71"/>
      <c r="GH277" s="71"/>
      <c r="GI277" s="71"/>
      <c r="GJ277" s="71"/>
      <c r="GK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  <c r="IJ277" s="71"/>
      <c r="IK277" s="71"/>
      <c r="IL277" s="71"/>
      <c r="IM277" s="71"/>
      <c r="IN277" s="71"/>
      <c r="IO277" s="71"/>
      <c r="IP277" s="71"/>
      <c r="IQ277" s="71"/>
      <c r="IR277" s="71"/>
      <c r="IS277" s="71"/>
      <c r="IT277" s="71"/>
      <c r="IU277" s="71"/>
      <c r="IV277" s="71"/>
    </row>
    <row r="278" spans="1:256" s="245" customFormat="1" ht="14.1" customHeight="1" x14ac:dyDescent="0.2">
      <c r="A278" s="223" t="s">
        <v>1080</v>
      </c>
      <c r="B278" s="151" t="s">
        <v>237</v>
      </c>
      <c r="C278" s="183" t="s">
        <v>1070</v>
      </c>
      <c r="D278" s="159" t="s">
        <v>1075</v>
      </c>
      <c r="E278" s="151" t="s">
        <v>1082</v>
      </c>
      <c r="F278" s="162" t="s">
        <v>13</v>
      </c>
      <c r="G278" s="160"/>
      <c r="H278" s="527">
        <v>1160</v>
      </c>
      <c r="I278" s="288">
        <f t="shared" si="15"/>
        <v>1160</v>
      </c>
      <c r="J278" s="244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/>
      <c r="CF278" s="71"/>
      <c r="CG278" s="71"/>
      <c r="CH278" s="71"/>
      <c r="CI278" s="71"/>
      <c r="CJ278" s="71"/>
      <c r="CK278" s="71"/>
      <c r="CL278" s="71"/>
      <c r="CM278" s="71"/>
      <c r="CN278" s="71"/>
      <c r="CO278" s="71"/>
      <c r="CP278" s="71"/>
      <c r="CQ278" s="71"/>
      <c r="CR278" s="71"/>
      <c r="CS278" s="71"/>
      <c r="CT278" s="71"/>
      <c r="CU278" s="71"/>
      <c r="CV278" s="71"/>
      <c r="CW278" s="71"/>
      <c r="CX278" s="71"/>
      <c r="CY278" s="71"/>
      <c r="CZ278" s="71"/>
      <c r="DA278" s="71"/>
      <c r="DB278" s="71"/>
      <c r="DC278" s="71"/>
      <c r="DD278" s="71"/>
      <c r="DE278" s="71"/>
      <c r="DF278" s="71"/>
      <c r="DG278" s="71"/>
      <c r="DH278" s="71"/>
      <c r="DI278" s="71"/>
      <c r="DJ278" s="71"/>
      <c r="DK278" s="71"/>
      <c r="DL278" s="71"/>
      <c r="DM278" s="71"/>
      <c r="DN278" s="71"/>
      <c r="DO278" s="71"/>
      <c r="DP278" s="71"/>
      <c r="DQ278" s="71"/>
      <c r="DR278" s="71"/>
      <c r="DS278" s="71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  <c r="IJ278" s="71"/>
      <c r="IK278" s="71"/>
      <c r="IL278" s="71"/>
      <c r="IM278" s="71"/>
      <c r="IN278" s="71"/>
      <c r="IO278" s="71"/>
      <c r="IP278" s="71"/>
      <c r="IQ278" s="71"/>
      <c r="IR278" s="71"/>
      <c r="IS278" s="71"/>
      <c r="IT278" s="71"/>
      <c r="IU278" s="71"/>
      <c r="IV278" s="71"/>
    </row>
    <row r="279" spans="1:256" s="245" customFormat="1" ht="14.1" customHeight="1" x14ac:dyDescent="0.2">
      <c r="A279" s="223" t="s">
        <v>1687</v>
      </c>
      <c r="B279" s="417"/>
      <c r="C279" s="183" t="s">
        <v>1690</v>
      </c>
      <c r="D279" s="445" t="s">
        <v>1689</v>
      </c>
      <c r="E279" s="417"/>
      <c r="F279" s="162" t="s">
        <v>13</v>
      </c>
      <c r="G279" s="418"/>
      <c r="H279" s="873">
        <v>4680</v>
      </c>
      <c r="I279" s="288">
        <f t="shared" si="15"/>
        <v>4680</v>
      </c>
      <c r="J279" s="465"/>
      <c r="K279" s="441"/>
      <c r="L279" s="441"/>
      <c r="M279" s="441"/>
      <c r="N279" s="441"/>
      <c r="O279" s="441"/>
      <c r="P279" s="441"/>
      <c r="Q279" s="441"/>
      <c r="R279" s="441"/>
      <c r="S279" s="441"/>
      <c r="T279" s="441"/>
      <c r="U279" s="441"/>
      <c r="V279" s="441"/>
      <c r="W279" s="441"/>
      <c r="X279" s="441"/>
      <c r="Y279" s="441"/>
      <c r="Z279" s="441"/>
      <c r="AA279" s="441"/>
      <c r="AB279" s="441"/>
      <c r="AC279" s="441"/>
      <c r="AD279" s="441"/>
      <c r="AE279" s="441"/>
      <c r="AF279" s="441"/>
      <c r="AG279" s="441"/>
      <c r="AH279" s="441"/>
      <c r="AI279" s="441"/>
      <c r="AJ279" s="441"/>
      <c r="AK279" s="441"/>
      <c r="AL279" s="441"/>
      <c r="AM279" s="441"/>
      <c r="AN279" s="441"/>
      <c r="AO279" s="441"/>
      <c r="AP279" s="441"/>
      <c r="AQ279" s="441"/>
      <c r="AR279" s="441"/>
      <c r="AS279" s="441"/>
      <c r="AT279" s="441"/>
      <c r="AU279" s="441"/>
      <c r="AV279" s="441"/>
      <c r="AW279" s="441"/>
      <c r="AX279" s="441"/>
      <c r="AY279" s="441"/>
      <c r="AZ279" s="441"/>
      <c r="BA279" s="441"/>
      <c r="BB279" s="441"/>
      <c r="BC279" s="441"/>
      <c r="BD279" s="441"/>
      <c r="BE279" s="441"/>
      <c r="BF279" s="441"/>
      <c r="BG279" s="441"/>
      <c r="BH279" s="441"/>
      <c r="BI279" s="441"/>
      <c r="BJ279" s="441"/>
      <c r="BK279" s="441"/>
      <c r="BL279" s="441"/>
      <c r="BM279" s="441"/>
      <c r="BN279" s="441"/>
      <c r="BO279" s="441"/>
      <c r="BP279" s="441"/>
      <c r="BQ279" s="441"/>
      <c r="BR279" s="441"/>
      <c r="BS279" s="441"/>
      <c r="BT279" s="441"/>
      <c r="BU279" s="441"/>
      <c r="BV279" s="441"/>
      <c r="BW279" s="441"/>
      <c r="BX279" s="441"/>
      <c r="BY279" s="441"/>
      <c r="BZ279" s="441"/>
      <c r="CA279" s="441"/>
      <c r="CB279" s="441"/>
      <c r="CC279" s="441"/>
      <c r="CD279" s="441"/>
      <c r="CE279" s="441"/>
      <c r="CF279" s="441"/>
      <c r="CG279" s="441"/>
      <c r="CH279" s="441"/>
      <c r="CI279" s="441"/>
      <c r="CJ279" s="441"/>
      <c r="CK279" s="441"/>
      <c r="CL279" s="441"/>
      <c r="CM279" s="441"/>
      <c r="CN279" s="441"/>
      <c r="CO279" s="441"/>
      <c r="CP279" s="441"/>
      <c r="CQ279" s="441"/>
      <c r="CR279" s="441"/>
      <c r="CS279" s="441"/>
      <c r="CT279" s="441"/>
      <c r="CU279" s="441"/>
      <c r="CV279" s="441"/>
      <c r="CW279" s="441"/>
      <c r="CX279" s="441"/>
      <c r="CY279" s="441"/>
      <c r="CZ279" s="441"/>
      <c r="DA279" s="441"/>
      <c r="DB279" s="441"/>
      <c r="DC279" s="441"/>
      <c r="DD279" s="441"/>
      <c r="DE279" s="441"/>
      <c r="DF279" s="441"/>
      <c r="DG279" s="441"/>
      <c r="DH279" s="441"/>
      <c r="DI279" s="441"/>
      <c r="DJ279" s="441"/>
      <c r="DK279" s="441"/>
      <c r="DL279" s="441"/>
      <c r="DM279" s="441"/>
      <c r="DN279" s="441"/>
      <c r="DO279" s="441"/>
      <c r="DP279" s="441"/>
      <c r="DQ279" s="441"/>
      <c r="DR279" s="441"/>
      <c r="DS279" s="441"/>
      <c r="DT279" s="441"/>
      <c r="DU279" s="441"/>
      <c r="DV279" s="441"/>
      <c r="DW279" s="441"/>
      <c r="DX279" s="441"/>
      <c r="DY279" s="441"/>
      <c r="DZ279" s="441"/>
      <c r="EA279" s="441"/>
      <c r="EB279" s="441"/>
      <c r="EC279" s="441"/>
      <c r="ED279" s="441"/>
      <c r="EE279" s="441"/>
      <c r="EF279" s="441"/>
      <c r="EG279" s="441"/>
      <c r="EH279" s="441"/>
      <c r="EI279" s="441"/>
      <c r="EJ279" s="441"/>
      <c r="EK279" s="441"/>
      <c r="EL279" s="441"/>
      <c r="EM279" s="441"/>
      <c r="EN279" s="441"/>
      <c r="EO279" s="441"/>
      <c r="EP279" s="441"/>
      <c r="EQ279" s="441"/>
      <c r="ER279" s="441"/>
      <c r="ES279" s="441"/>
      <c r="ET279" s="441"/>
      <c r="EU279" s="441"/>
      <c r="EV279" s="441"/>
      <c r="EW279" s="441"/>
      <c r="EX279" s="441"/>
      <c r="EY279" s="441"/>
      <c r="EZ279" s="441"/>
      <c r="FA279" s="441"/>
      <c r="FB279" s="441"/>
      <c r="FC279" s="441"/>
      <c r="FD279" s="441"/>
      <c r="FE279" s="441"/>
      <c r="FF279" s="441"/>
      <c r="FG279" s="441"/>
      <c r="FH279" s="441"/>
      <c r="FI279" s="441"/>
      <c r="FJ279" s="441"/>
      <c r="FK279" s="441"/>
      <c r="FL279" s="441"/>
      <c r="FM279" s="441"/>
      <c r="FN279" s="441"/>
      <c r="FO279" s="441"/>
      <c r="FP279" s="441"/>
      <c r="FQ279" s="441"/>
      <c r="FR279" s="441"/>
      <c r="FS279" s="441"/>
      <c r="FT279" s="441"/>
      <c r="FU279" s="441"/>
      <c r="FV279" s="441"/>
      <c r="FW279" s="441"/>
      <c r="FX279" s="441"/>
      <c r="FY279" s="441"/>
      <c r="FZ279" s="441"/>
      <c r="GA279" s="441"/>
      <c r="GB279" s="441"/>
      <c r="GC279" s="441"/>
      <c r="GD279" s="441"/>
      <c r="GE279" s="441"/>
      <c r="GF279" s="441"/>
      <c r="GG279" s="441"/>
      <c r="GH279" s="441"/>
      <c r="GI279" s="441"/>
      <c r="GJ279" s="441"/>
      <c r="GK279" s="441"/>
      <c r="GL279" s="441"/>
      <c r="GM279" s="441"/>
      <c r="GN279" s="441"/>
      <c r="GO279" s="441"/>
      <c r="GP279" s="441"/>
      <c r="GQ279" s="441"/>
      <c r="GR279" s="441"/>
      <c r="GS279" s="441"/>
      <c r="GT279" s="441"/>
      <c r="GU279" s="441"/>
      <c r="GV279" s="441"/>
      <c r="GW279" s="441"/>
      <c r="GX279" s="441"/>
      <c r="GY279" s="441"/>
      <c r="GZ279" s="441"/>
      <c r="HA279" s="441"/>
      <c r="HB279" s="441"/>
      <c r="HC279" s="441"/>
      <c r="HD279" s="441"/>
      <c r="HE279" s="441"/>
      <c r="HF279" s="441"/>
      <c r="HG279" s="441"/>
      <c r="HH279" s="441"/>
      <c r="HI279" s="441"/>
      <c r="HJ279" s="441"/>
      <c r="HK279" s="441"/>
      <c r="HL279" s="441"/>
      <c r="HM279" s="441"/>
      <c r="HN279" s="441"/>
      <c r="HO279" s="441"/>
      <c r="HP279" s="441"/>
      <c r="HQ279" s="441"/>
      <c r="HR279" s="441"/>
      <c r="HS279" s="441"/>
      <c r="HT279" s="441"/>
      <c r="HU279" s="441"/>
      <c r="HV279" s="441"/>
      <c r="HW279" s="441"/>
      <c r="HX279" s="441"/>
      <c r="HY279" s="441"/>
      <c r="HZ279" s="441"/>
      <c r="IA279" s="441"/>
      <c r="IB279" s="441"/>
      <c r="IC279" s="441"/>
      <c r="ID279" s="441"/>
      <c r="IE279" s="441"/>
      <c r="IF279" s="441"/>
      <c r="IG279" s="441"/>
      <c r="IH279" s="441"/>
      <c r="II279" s="441"/>
      <c r="IJ279" s="441"/>
      <c r="IK279" s="441"/>
      <c r="IL279" s="441"/>
      <c r="IM279" s="441"/>
      <c r="IN279" s="441"/>
      <c r="IO279" s="441"/>
      <c r="IP279" s="441"/>
      <c r="IQ279" s="441"/>
      <c r="IR279" s="441"/>
      <c r="IS279" s="441"/>
      <c r="IT279" s="441"/>
      <c r="IU279" s="441"/>
      <c r="IV279" s="441"/>
    </row>
    <row r="280" spans="1:256" s="245" customFormat="1" ht="14.1" customHeight="1" x14ac:dyDescent="0.2">
      <c r="A280" s="223" t="s">
        <v>1071</v>
      </c>
      <c r="B280" s="151"/>
      <c r="C280" s="183" t="s">
        <v>1071</v>
      </c>
      <c r="D280" s="159" t="s">
        <v>1076</v>
      </c>
      <c r="E280" s="333" t="s">
        <v>1083</v>
      </c>
      <c r="F280" s="162" t="s">
        <v>13</v>
      </c>
      <c r="G280" s="160"/>
      <c r="H280" s="527">
        <v>390</v>
      </c>
      <c r="I280" s="288">
        <f t="shared" si="15"/>
        <v>390</v>
      </c>
      <c r="J280" s="244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/>
      <c r="CA280" s="71"/>
      <c r="CB280" s="71"/>
      <c r="CC280" s="71"/>
      <c r="CD280" s="71"/>
      <c r="CE280" s="71"/>
      <c r="CF280" s="71"/>
      <c r="CG280" s="71"/>
      <c r="CH280" s="71"/>
      <c r="CI280" s="71"/>
      <c r="CJ280" s="71"/>
      <c r="CK280" s="71"/>
      <c r="CL280" s="71"/>
      <c r="CM280" s="71"/>
      <c r="CN280" s="71"/>
      <c r="CO280" s="71"/>
      <c r="CP280" s="71"/>
      <c r="CQ280" s="71"/>
      <c r="CR280" s="71"/>
      <c r="CS280" s="71"/>
      <c r="CT280" s="71"/>
      <c r="CU280" s="71"/>
      <c r="CV280" s="71"/>
      <c r="CW280" s="71"/>
      <c r="CX280" s="71"/>
      <c r="CY280" s="71"/>
      <c r="CZ280" s="71"/>
      <c r="DA280" s="71"/>
      <c r="DB280" s="71"/>
      <c r="DC280" s="71"/>
      <c r="DD280" s="71"/>
      <c r="DE280" s="71"/>
      <c r="DF280" s="71"/>
      <c r="DG280" s="71"/>
      <c r="DH280" s="71"/>
      <c r="DI280" s="71"/>
      <c r="DJ280" s="71"/>
      <c r="DK280" s="71"/>
      <c r="DL280" s="71"/>
      <c r="DM280" s="71"/>
      <c r="DN280" s="71"/>
      <c r="DO280" s="71"/>
      <c r="DP280" s="71"/>
      <c r="DQ280" s="71"/>
      <c r="DR280" s="71"/>
      <c r="DS280" s="71"/>
      <c r="DT280" s="71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1"/>
      <c r="FS280" s="71"/>
      <c r="FT280" s="71"/>
      <c r="FU280" s="71"/>
      <c r="FV280" s="71"/>
      <c r="FW280" s="71"/>
      <c r="FX280" s="71"/>
      <c r="FY280" s="71"/>
      <c r="FZ280" s="71"/>
      <c r="GA280" s="71"/>
      <c r="GB280" s="71"/>
      <c r="GC280" s="71"/>
      <c r="GD280" s="71"/>
      <c r="GE280" s="71"/>
      <c r="GF280" s="71"/>
      <c r="GG280" s="71"/>
      <c r="GH280" s="71"/>
      <c r="GI280" s="71"/>
      <c r="GJ280" s="71"/>
      <c r="GK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  <c r="IJ280" s="71"/>
      <c r="IK280" s="71"/>
      <c r="IL280" s="71"/>
      <c r="IM280" s="71"/>
      <c r="IN280" s="71"/>
      <c r="IO280" s="71"/>
      <c r="IP280" s="71"/>
      <c r="IQ280" s="71"/>
      <c r="IR280" s="71"/>
      <c r="IS280" s="71"/>
      <c r="IT280" s="71"/>
      <c r="IU280" s="71"/>
      <c r="IV280" s="71"/>
    </row>
    <row r="281" spans="1:256" s="245" customFormat="1" ht="14.1" customHeight="1" x14ac:dyDescent="0.2">
      <c r="A281" s="223" t="s">
        <v>1535</v>
      </c>
      <c r="B281" s="444" t="s">
        <v>225</v>
      </c>
      <c r="C281" s="183" t="s">
        <v>1537</v>
      </c>
      <c r="D281" s="445" t="s">
        <v>1539</v>
      </c>
      <c r="E281" s="521"/>
      <c r="F281" s="162" t="s">
        <v>13</v>
      </c>
      <c r="G281" s="522"/>
      <c r="H281" s="514">
        <v>11924.36</v>
      </c>
      <c r="I281" s="288">
        <f t="shared" si="15"/>
        <v>11924.36</v>
      </c>
      <c r="J281" s="523"/>
      <c r="K281" s="524"/>
      <c r="L281" s="524"/>
      <c r="M281" s="524"/>
      <c r="N281" s="524"/>
      <c r="O281" s="524"/>
      <c r="P281" s="524"/>
      <c r="Q281" s="524"/>
      <c r="R281" s="524"/>
      <c r="S281" s="524"/>
      <c r="T281" s="524"/>
      <c r="U281" s="524"/>
      <c r="V281" s="524"/>
      <c r="W281" s="524"/>
      <c r="X281" s="524"/>
      <c r="Y281" s="524"/>
      <c r="Z281" s="524"/>
      <c r="AA281" s="524"/>
      <c r="AB281" s="524"/>
      <c r="AC281" s="524"/>
      <c r="AD281" s="524"/>
      <c r="AE281" s="524"/>
      <c r="AF281" s="524"/>
      <c r="AG281" s="524"/>
      <c r="AH281" s="524"/>
      <c r="AI281" s="524"/>
      <c r="AJ281" s="524"/>
      <c r="AK281" s="524"/>
      <c r="AL281" s="524"/>
      <c r="AM281" s="524"/>
      <c r="AN281" s="524"/>
      <c r="AO281" s="524"/>
      <c r="AP281" s="524"/>
      <c r="AQ281" s="524"/>
      <c r="AR281" s="524"/>
      <c r="AS281" s="524"/>
      <c r="AT281" s="524"/>
      <c r="AU281" s="524"/>
      <c r="AV281" s="524"/>
      <c r="AW281" s="524"/>
      <c r="AX281" s="524"/>
      <c r="AY281" s="524"/>
      <c r="AZ281" s="524"/>
      <c r="BA281" s="524"/>
      <c r="BB281" s="524"/>
      <c r="BC281" s="524"/>
      <c r="BD281" s="524"/>
      <c r="BE281" s="524"/>
      <c r="BF281" s="524"/>
      <c r="BG281" s="524"/>
      <c r="BH281" s="524"/>
      <c r="BI281" s="524"/>
      <c r="BJ281" s="524"/>
      <c r="BK281" s="524"/>
      <c r="BL281" s="524"/>
      <c r="BM281" s="524"/>
      <c r="BN281" s="524"/>
      <c r="BO281" s="524"/>
      <c r="BP281" s="524"/>
      <c r="BQ281" s="524"/>
      <c r="BR281" s="524"/>
      <c r="BS281" s="524"/>
      <c r="BT281" s="524"/>
      <c r="BU281" s="524"/>
      <c r="BV281" s="524"/>
      <c r="BW281" s="524"/>
      <c r="BX281" s="524"/>
      <c r="BY281" s="524"/>
      <c r="BZ281" s="524"/>
      <c r="CA281" s="524"/>
      <c r="CB281" s="524"/>
      <c r="CC281" s="524"/>
      <c r="CD281" s="524"/>
      <c r="CE281" s="524"/>
      <c r="CF281" s="524"/>
      <c r="CG281" s="524"/>
      <c r="CH281" s="524"/>
      <c r="CI281" s="524"/>
      <c r="CJ281" s="524"/>
      <c r="CK281" s="524"/>
      <c r="CL281" s="524"/>
      <c r="CM281" s="524"/>
      <c r="CN281" s="524"/>
      <c r="CO281" s="524"/>
      <c r="CP281" s="524"/>
      <c r="CQ281" s="524"/>
      <c r="CR281" s="524"/>
      <c r="CS281" s="524"/>
      <c r="CT281" s="524"/>
      <c r="CU281" s="524"/>
      <c r="CV281" s="524"/>
      <c r="CW281" s="524"/>
      <c r="CX281" s="524"/>
      <c r="CY281" s="524"/>
      <c r="CZ281" s="524"/>
      <c r="DA281" s="524"/>
      <c r="DB281" s="524"/>
      <c r="DC281" s="524"/>
      <c r="DD281" s="524"/>
      <c r="DE281" s="524"/>
      <c r="DF281" s="524"/>
      <c r="DG281" s="524"/>
      <c r="DH281" s="524"/>
      <c r="DI281" s="524"/>
      <c r="DJ281" s="524"/>
      <c r="DK281" s="524"/>
      <c r="DL281" s="524"/>
      <c r="DM281" s="524"/>
      <c r="DN281" s="524"/>
      <c r="DO281" s="524"/>
      <c r="DP281" s="524"/>
      <c r="DQ281" s="524"/>
      <c r="DR281" s="524"/>
      <c r="DS281" s="524"/>
      <c r="DT281" s="524"/>
      <c r="DU281" s="524"/>
      <c r="DV281" s="524"/>
      <c r="DW281" s="524"/>
      <c r="DX281" s="524"/>
      <c r="DY281" s="524"/>
      <c r="DZ281" s="524"/>
      <c r="EA281" s="524"/>
      <c r="EB281" s="524"/>
      <c r="EC281" s="524"/>
      <c r="ED281" s="524"/>
      <c r="EE281" s="524"/>
      <c r="EF281" s="524"/>
      <c r="EG281" s="524"/>
      <c r="EH281" s="524"/>
      <c r="EI281" s="524"/>
      <c r="EJ281" s="524"/>
      <c r="EK281" s="524"/>
      <c r="EL281" s="524"/>
      <c r="EM281" s="524"/>
      <c r="EN281" s="524"/>
      <c r="EO281" s="524"/>
      <c r="EP281" s="524"/>
      <c r="EQ281" s="524"/>
      <c r="ER281" s="524"/>
      <c r="ES281" s="524"/>
      <c r="ET281" s="524"/>
      <c r="EU281" s="524"/>
      <c r="EV281" s="524"/>
      <c r="EW281" s="524"/>
      <c r="EX281" s="524"/>
      <c r="EY281" s="524"/>
      <c r="EZ281" s="524"/>
      <c r="FA281" s="524"/>
      <c r="FB281" s="524"/>
      <c r="FC281" s="524"/>
      <c r="FD281" s="524"/>
      <c r="FE281" s="524"/>
      <c r="FF281" s="524"/>
      <c r="FG281" s="524"/>
      <c r="FH281" s="524"/>
      <c r="FI281" s="524"/>
      <c r="FJ281" s="524"/>
      <c r="FK281" s="524"/>
      <c r="FL281" s="524"/>
      <c r="FM281" s="524"/>
      <c r="FN281" s="524"/>
      <c r="FO281" s="524"/>
      <c r="FP281" s="524"/>
      <c r="FQ281" s="524"/>
      <c r="FR281" s="524"/>
      <c r="FS281" s="524"/>
      <c r="FT281" s="524"/>
      <c r="FU281" s="524"/>
      <c r="FV281" s="524"/>
      <c r="FW281" s="524"/>
      <c r="FX281" s="524"/>
      <c r="FY281" s="524"/>
      <c r="FZ281" s="524"/>
      <c r="GA281" s="524"/>
      <c r="GB281" s="524"/>
      <c r="GC281" s="524"/>
      <c r="GD281" s="524"/>
      <c r="GE281" s="524"/>
      <c r="GF281" s="524"/>
      <c r="GG281" s="524"/>
      <c r="GH281" s="524"/>
      <c r="GI281" s="524"/>
      <c r="GJ281" s="524"/>
      <c r="GK281" s="524"/>
      <c r="GL281" s="524"/>
      <c r="GM281" s="524"/>
      <c r="GN281" s="524"/>
      <c r="GO281" s="524"/>
      <c r="GP281" s="524"/>
      <c r="GQ281" s="524"/>
      <c r="GR281" s="524"/>
      <c r="GS281" s="524"/>
      <c r="GT281" s="524"/>
      <c r="GU281" s="524"/>
      <c r="GV281" s="524"/>
      <c r="GW281" s="524"/>
      <c r="GX281" s="524"/>
      <c r="GY281" s="524"/>
      <c r="GZ281" s="524"/>
      <c r="HA281" s="524"/>
      <c r="HB281" s="524"/>
      <c r="HC281" s="524"/>
      <c r="HD281" s="524"/>
      <c r="HE281" s="524"/>
      <c r="HF281" s="524"/>
      <c r="HG281" s="524"/>
      <c r="HH281" s="524"/>
      <c r="HI281" s="524"/>
      <c r="HJ281" s="524"/>
      <c r="HK281" s="524"/>
      <c r="HL281" s="524"/>
      <c r="HM281" s="524"/>
      <c r="HN281" s="524"/>
      <c r="HO281" s="524"/>
      <c r="HP281" s="524"/>
      <c r="HQ281" s="524"/>
      <c r="HR281" s="524"/>
      <c r="HS281" s="524"/>
      <c r="HT281" s="524"/>
      <c r="HU281" s="524"/>
      <c r="HV281" s="524"/>
      <c r="HW281" s="524"/>
      <c r="HX281" s="524"/>
      <c r="HY281" s="524"/>
      <c r="HZ281" s="524"/>
      <c r="IA281" s="524"/>
      <c r="IB281" s="524"/>
      <c r="IC281" s="524"/>
      <c r="ID281" s="524"/>
      <c r="IE281" s="524"/>
      <c r="IF281" s="524"/>
      <c r="IG281" s="524"/>
      <c r="IH281" s="524"/>
      <c r="II281" s="524"/>
      <c r="IJ281" s="524"/>
      <c r="IK281" s="524"/>
      <c r="IL281" s="524"/>
      <c r="IM281" s="524"/>
      <c r="IN281" s="524"/>
      <c r="IO281" s="524"/>
      <c r="IP281" s="524"/>
      <c r="IQ281" s="524"/>
      <c r="IR281" s="524"/>
      <c r="IS281" s="524"/>
      <c r="IT281" s="524"/>
      <c r="IU281" s="524"/>
      <c r="IV281" s="524"/>
    </row>
    <row r="282" spans="1:256" s="245" customFormat="1" ht="14.1" customHeight="1" x14ac:dyDescent="0.2">
      <c r="A282" s="223" t="s">
        <v>1536</v>
      </c>
      <c r="B282" s="444" t="s">
        <v>225</v>
      </c>
      <c r="C282" s="183" t="s">
        <v>1538</v>
      </c>
      <c r="D282" s="445" t="s">
        <v>1540</v>
      </c>
      <c r="E282" s="521"/>
      <c r="F282" s="162" t="s">
        <v>13</v>
      </c>
      <c r="G282" s="522"/>
      <c r="H282" s="514">
        <v>15037.12</v>
      </c>
      <c r="I282" s="288">
        <f t="shared" si="15"/>
        <v>15037.12</v>
      </c>
      <c r="J282" s="523"/>
      <c r="K282" s="524"/>
      <c r="L282" s="524"/>
      <c r="M282" s="524"/>
      <c r="N282" s="524"/>
      <c r="O282" s="524"/>
      <c r="P282" s="524"/>
      <c r="Q282" s="524"/>
      <c r="R282" s="524"/>
      <c r="S282" s="524"/>
      <c r="T282" s="524"/>
      <c r="U282" s="524"/>
      <c r="V282" s="524"/>
      <c r="W282" s="524"/>
      <c r="X282" s="524"/>
      <c r="Y282" s="524"/>
      <c r="Z282" s="524"/>
      <c r="AA282" s="524"/>
      <c r="AB282" s="524"/>
      <c r="AC282" s="524"/>
      <c r="AD282" s="524"/>
      <c r="AE282" s="524"/>
      <c r="AF282" s="524"/>
      <c r="AG282" s="524"/>
      <c r="AH282" s="524"/>
      <c r="AI282" s="524"/>
      <c r="AJ282" s="524"/>
      <c r="AK282" s="524"/>
      <c r="AL282" s="524"/>
      <c r="AM282" s="524"/>
      <c r="AN282" s="524"/>
      <c r="AO282" s="524"/>
      <c r="AP282" s="524"/>
      <c r="AQ282" s="524"/>
      <c r="AR282" s="524"/>
      <c r="AS282" s="524"/>
      <c r="AT282" s="524"/>
      <c r="AU282" s="524"/>
      <c r="AV282" s="524"/>
      <c r="AW282" s="524"/>
      <c r="AX282" s="524"/>
      <c r="AY282" s="524"/>
      <c r="AZ282" s="524"/>
      <c r="BA282" s="524"/>
      <c r="BB282" s="524"/>
      <c r="BC282" s="524"/>
      <c r="BD282" s="524"/>
      <c r="BE282" s="524"/>
      <c r="BF282" s="524"/>
      <c r="BG282" s="524"/>
      <c r="BH282" s="524"/>
      <c r="BI282" s="524"/>
      <c r="BJ282" s="524"/>
      <c r="BK282" s="524"/>
      <c r="BL282" s="524"/>
      <c r="BM282" s="524"/>
      <c r="BN282" s="524"/>
      <c r="BO282" s="524"/>
      <c r="BP282" s="524"/>
      <c r="BQ282" s="524"/>
      <c r="BR282" s="524"/>
      <c r="BS282" s="524"/>
      <c r="BT282" s="524"/>
      <c r="BU282" s="524"/>
      <c r="BV282" s="524"/>
      <c r="BW282" s="524"/>
      <c r="BX282" s="524"/>
      <c r="BY282" s="524"/>
      <c r="BZ282" s="524"/>
      <c r="CA282" s="524"/>
      <c r="CB282" s="524"/>
      <c r="CC282" s="524"/>
      <c r="CD282" s="524"/>
      <c r="CE282" s="524"/>
      <c r="CF282" s="524"/>
      <c r="CG282" s="524"/>
      <c r="CH282" s="524"/>
      <c r="CI282" s="524"/>
      <c r="CJ282" s="524"/>
      <c r="CK282" s="524"/>
      <c r="CL282" s="524"/>
      <c r="CM282" s="524"/>
      <c r="CN282" s="524"/>
      <c r="CO282" s="524"/>
      <c r="CP282" s="524"/>
      <c r="CQ282" s="524"/>
      <c r="CR282" s="524"/>
      <c r="CS282" s="524"/>
      <c r="CT282" s="524"/>
      <c r="CU282" s="524"/>
      <c r="CV282" s="524"/>
      <c r="CW282" s="524"/>
      <c r="CX282" s="524"/>
      <c r="CY282" s="524"/>
      <c r="CZ282" s="524"/>
      <c r="DA282" s="524"/>
      <c r="DB282" s="524"/>
      <c r="DC282" s="524"/>
      <c r="DD282" s="524"/>
      <c r="DE282" s="524"/>
      <c r="DF282" s="524"/>
      <c r="DG282" s="524"/>
      <c r="DH282" s="524"/>
      <c r="DI282" s="524"/>
      <c r="DJ282" s="524"/>
      <c r="DK282" s="524"/>
      <c r="DL282" s="524"/>
      <c r="DM282" s="524"/>
      <c r="DN282" s="524"/>
      <c r="DO282" s="524"/>
      <c r="DP282" s="524"/>
      <c r="DQ282" s="524"/>
      <c r="DR282" s="524"/>
      <c r="DS282" s="524"/>
      <c r="DT282" s="524"/>
      <c r="DU282" s="524"/>
      <c r="DV282" s="524"/>
      <c r="DW282" s="524"/>
      <c r="DX282" s="524"/>
      <c r="DY282" s="524"/>
      <c r="DZ282" s="524"/>
      <c r="EA282" s="524"/>
      <c r="EB282" s="524"/>
      <c r="EC282" s="524"/>
      <c r="ED282" s="524"/>
      <c r="EE282" s="524"/>
      <c r="EF282" s="524"/>
      <c r="EG282" s="524"/>
      <c r="EH282" s="524"/>
      <c r="EI282" s="524"/>
      <c r="EJ282" s="524"/>
      <c r="EK282" s="524"/>
      <c r="EL282" s="524"/>
      <c r="EM282" s="524"/>
      <c r="EN282" s="524"/>
      <c r="EO282" s="524"/>
      <c r="EP282" s="524"/>
      <c r="EQ282" s="524"/>
      <c r="ER282" s="524"/>
      <c r="ES282" s="524"/>
      <c r="ET282" s="524"/>
      <c r="EU282" s="524"/>
      <c r="EV282" s="524"/>
      <c r="EW282" s="524"/>
      <c r="EX282" s="524"/>
      <c r="EY282" s="524"/>
      <c r="EZ282" s="524"/>
      <c r="FA282" s="524"/>
      <c r="FB282" s="524"/>
      <c r="FC282" s="524"/>
      <c r="FD282" s="524"/>
      <c r="FE282" s="524"/>
      <c r="FF282" s="524"/>
      <c r="FG282" s="524"/>
      <c r="FH282" s="524"/>
      <c r="FI282" s="524"/>
      <c r="FJ282" s="524"/>
      <c r="FK282" s="524"/>
      <c r="FL282" s="524"/>
      <c r="FM282" s="524"/>
      <c r="FN282" s="524"/>
      <c r="FO282" s="524"/>
      <c r="FP282" s="524"/>
      <c r="FQ282" s="524"/>
      <c r="FR282" s="524"/>
      <c r="FS282" s="524"/>
      <c r="FT282" s="524"/>
      <c r="FU282" s="524"/>
      <c r="FV282" s="524"/>
      <c r="FW282" s="524"/>
      <c r="FX282" s="524"/>
      <c r="FY282" s="524"/>
      <c r="FZ282" s="524"/>
      <c r="GA282" s="524"/>
      <c r="GB282" s="524"/>
      <c r="GC282" s="524"/>
      <c r="GD282" s="524"/>
      <c r="GE282" s="524"/>
      <c r="GF282" s="524"/>
      <c r="GG282" s="524"/>
      <c r="GH282" s="524"/>
      <c r="GI282" s="524"/>
      <c r="GJ282" s="524"/>
      <c r="GK282" s="524"/>
      <c r="GL282" s="524"/>
      <c r="GM282" s="524"/>
      <c r="GN282" s="524"/>
      <c r="GO282" s="524"/>
      <c r="GP282" s="524"/>
      <c r="GQ282" s="524"/>
      <c r="GR282" s="524"/>
      <c r="GS282" s="524"/>
      <c r="GT282" s="524"/>
      <c r="GU282" s="524"/>
      <c r="GV282" s="524"/>
      <c r="GW282" s="524"/>
      <c r="GX282" s="524"/>
      <c r="GY282" s="524"/>
      <c r="GZ282" s="524"/>
      <c r="HA282" s="524"/>
      <c r="HB282" s="524"/>
      <c r="HC282" s="524"/>
      <c r="HD282" s="524"/>
      <c r="HE282" s="524"/>
      <c r="HF282" s="524"/>
      <c r="HG282" s="524"/>
      <c r="HH282" s="524"/>
      <c r="HI282" s="524"/>
      <c r="HJ282" s="524"/>
      <c r="HK282" s="524"/>
      <c r="HL282" s="524"/>
      <c r="HM282" s="524"/>
      <c r="HN282" s="524"/>
      <c r="HO282" s="524"/>
      <c r="HP282" s="524"/>
      <c r="HQ282" s="524"/>
      <c r="HR282" s="524"/>
      <c r="HS282" s="524"/>
      <c r="HT282" s="524"/>
      <c r="HU282" s="524"/>
      <c r="HV282" s="524"/>
      <c r="HW282" s="524"/>
      <c r="HX282" s="524"/>
      <c r="HY282" s="524"/>
      <c r="HZ282" s="524"/>
      <c r="IA282" s="524"/>
      <c r="IB282" s="524"/>
      <c r="IC282" s="524"/>
      <c r="ID282" s="524"/>
      <c r="IE282" s="524"/>
      <c r="IF282" s="524"/>
      <c r="IG282" s="524"/>
      <c r="IH282" s="524"/>
      <c r="II282" s="524"/>
      <c r="IJ282" s="524"/>
      <c r="IK282" s="524"/>
      <c r="IL282" s="524"/>
      <c r="IM282" s="524"/>
      <c r="IN282" s="524"/>
      <c r="IO282" s="524"/>
      <c r="IP282" s="524"/>
      <c r="IQ282" s="524"/>
      <c r="IR282" s="524"/>
      <c r="IS282" s="524"/>
      <c r="IT282" s="524"/>
      <c r="IU282" s="524"/>
      <c r="IV282" s="524"/>
    </row>
    <row r="283" spans="1:256" s="245" customFormat="1" ht="14.1" customHeight="1" x14ac:dyDescent="0.2">
      <c r="A283" s="223" t="s">
        <v>1472</v>
      </c>
      <c r="B283" s="444" t="s">
        <v>271</v>
      </c>
      <c r="C283" s="183" t="s">
        <v>1487</v>
      </c>
      <c r="D283" s="445" t="s">
        <v>1499</v>
      </c>
      <c r="E283" s="513"/>
      <c r="F283" s="162" t="s">
        <v>13</v>
      </c>
      <c r="G283" s="418"/>
      <c r="H283" s="514">
        <v>16020.55</v>
      </c>
      <c r="I283" s="288">
        <f t="shared" si="15"/>
        <v>16020.55</v>
      </c>
      <c r="J283" s="465"/>
      <c r="K283" s="441"/>
      <c r="L283" s="441"/>
      <c r="M283" s="441"/>
      <c r="N283" s="441"/>
      <c r="O283" s="441"/>
      <c r="P283" s="441"/>
      <c r="Q283" s="441"/>
      <c r="R283" s="441"/>
      <c r="S283" s="441"/>
      <c r="T283" s="441"/>
      <c r="U283" s="441"/>
      <c r="V283" s="441"/>
      <c r="W283" s="441"/>
      <c r="X283" s="441"/>
      <c r="Y283" s="441"/>
      <c r="Z283" s="441"/>
      <c r="AA283" s="441"/>
      <c r="AB283" s="441"/>
      <c r="AC283" s="441"/>
      <c r="AD283" s="441"/>
      <c r="AE283" s="441"/>
      <c r="AF283" s="441"/>
      <c r="AG283" s="441"/>
      <c r="AH283" s="441"/>
      <c r="AI283" s="441"/>
      <c r="AJ283" s="441"/>
      <c r="AK283" s="441"/>
      <c r="AL283" s="441"/>
      <c r="AM283" s="441"/>
      <c r="AN283" s="441"/>
      <c r="AO283" s="441"/>
      <c r="AP283" s="441"/>
      <c r="AQ283" s="441"/>
      <c r="AR283" s="441"/>
      <c r="AS283" s="441"/>
      <c r="AT283" s="441"/>
      <c r="AU283" s="441"/>
      <c r="AV283" s="441"/>
      <c r="AW283" s="441"/>
      <c r="AX283" s="441"/>
      <c r="AY283" s="441"/>
      <c r="AZ283" s="441"/>
      <c r="BA283" s="441"/>
      <c r="BB283" s="441"/>
      <c r="BC283" s="441"/>
      <c r="BD283" s="441"/>
      <c r="BE283" s="441"/>
      <c r="BF283" s="441"/>
      <c r="BG283" s="441"/>
      <c r="BH283" s="441"/>
      <c r="BI283" s="441"/>
      <c r="BJ283" s="441"/>
      <c r="BK283" s="441"/>
      <c r="BL283" s="441"/>
      <c r="BM283" s="441"/>
      <c r="BN283" s="441"/>
      <c r="BO283" s="441"/>
      <c r="BP283" s="441"/>
      <c r="BQ283" s="441"/>
      <c r="BR283" s="441"/>
      <c r="BS283" s="441"/>
      <c r="BT283" s="441"/>
      <c r="BU283" s="441"/>
      <c r="BV283" s="441"/>
      <c r="BW283" s="441"/>
      <c r="BX283" s="441"/>
      <c r="BY283" s="441"/>
      <c r="BZ283" s="441"/>
      <c r="CA283" s="441"/>
      <c r="CB283" s="441"/>
      <c r="CC283" s="441"/>
      <c r="CD283" s="441"/>
      <c r="CE283" s="441"/>
      <c r="CF283" s="441"/>
      <c r="CG283" s="441"/>
      <c r="CH283" s="441"/>
      <c r="CI283" s="441"/>
      <c r="CJ283" s="441"/>
      <c r="CK283" s="441"/>
      <c r="CL283" s="441"/>
      <c r="CM283" s="441"/>
      <c r="CN283" s="441"/>
      <c r="CO283" s="441"/>
      <c r="CP283" s="441"/>
      <c r="CQ283" s="441"/>
      <c r="CR283" s="441"/>
      <c r="CS283" s="441"/>
      <c r="CT283" s="441"/>
      <c r="CU283" s="441"/>
      <c r="CV283" s="441"/>
      <c r="CW283" s="441"/>
      <c r="CX283" s="441"/>
      <c r="CY283" s="441"/>
      <c r="CZ283" s="441"/>
      <c r="DA283" s="441"/>
      <c r="DB283" s="441"/>
      <c r="DC283" s="441"/>
      <c r="DD283" s="441"/>
      <c r="DE283" s="441"/>
      <c r="DF283" s="441"/>
      <c r="DG283" s="441"/>
      <c r="DH283" s="441"/>
      <c r="DI283" s="441"/>
      <c r="DJ283" s="441"/>
      <c r="DK283" s="441"/>
      <c r="DL283" s="441"/>
      <c r="DM283" s="441"/>
      <c r="DN283" s="441"/>
      <c r="DO283" s="441"/>
      <c r="DP283" s="441"/>
      <c r="DQ283" s="441"/>
      <c r="DR283" s="441"/>
      <c r="DS283" s="441"/>
      <c r="DT283" s="441"/>
      <c r="DU283" s="441"/>
      <c r="DV283" s="441"/>
      <c r="DW283" s="441"/>
      <c r="DX283" s="441"/>
      <c r="DY283" s="441"/>
      <c r="DZ283" s="441"/>
      <c r="EA283" s="441"/>
      <c r="EB283" s="441"/>
      <c r="EC283" s="441"/>
      <c r="ED283" s="441"/>
      <c r="EE283" s="441"/>
      <c r="EF283" s="441"/>
      <c r="EG283" s="441"/>
      <c r="EH283" s="441"/>
      <c r="EI283" s="441"/>
      <c r="EJ283" s="441"/>
      <c r="EK283" s="441"/>
      <c r="EL283" s="441"/>
      <c r="EM283" s="441"/>
      <c r="EN283" s="441"/>
      <c r="EO283" s="441"/>
      <c r="EP283" s="441"/>
      <c r="EQ283" s="441"/>
      <c r="ER283" s="441"/>
      <c r="ES283" s="441"/>
      <c r="ET283" s="441"/>
      <c r="EU283" s="441"/>
      <c r="EV283" s="441"/>
      <c r="EW283" s="441"/>
      <c r="EX283" s="441"/>
      <c r="EY283" s="441"/>
      <c r="EZ283" s="441"/>
      <c r="FA283" s="441"/>
      <c r="FB283" s="441"/>
      <c r="FC283" s="441"/>
      <c r="FD283" s="441"/>
      <c r="FE283" s="441"/>
      <c r="FF283" s="441"/>
      <c r="FG283" s="441"/>
      <c r="FH283" s="441"/>
      <c r="FI283" s="441"/>
      <c r="FJ283" s="441"/>
      <c r="FK283" s="441"/>
      <c r="FL283" s="441"/>
      <c r="FM283" s="441"/>
      <c r="FN283" s="441"/>
      <c r="FO283" s="441"/>
      <c r="FP283" s="441"/>
      <c r="FQ283" s="441"/>
      <c r="FR283" s="441"/>
      <c r="FS283" s="441"/>
      <c r="FT283" s="441"/>
      <c r="FU283" s="441"/>
      <c r="FV283" s="441"/>
      <c r="FW283" s="441"/>
      <c r="FX283" s="441"/>
      <c r="FY283" s="441"/>
      <c r="FZ283" s="441"/>
      <c r="GA283" s="441"/>
      <c r="GB283" s="441"/>
      <c r="GC283" s="441"/>
      <c r="GD283" s="441"/>
      <c r="GE283" s="441"/>
      <c r="GF283" s="441"/>
      <c r="GG283" s="441"/>
      <c r="GH283" s="441"/>
      <c r="GI283" s="441"/>
      <c r="GJ283" s="441"/>
      <c r="GK283" s="441"/>
      <c r="GL283" s="441"/>
      <c r="GM283" s="441"/>
      <c r="GN283" s="441"/>
      <c r="GO283" s="441"/>
      <c r="GP283" s="441"/>
      <c r="GQ283" s="441"/>
      <c r="GR283" s="441"/>
      <c r="GS283" s="441"/>
      <c r="GT283" s="441"/>
      <c r="GU283" s="441"/>
      <c r="GV283" s="441"/>
      <c r="GW283" s="441"/>
      <c r="GX283" s="441"/>
      <c r="GY283" s="441"/>
      <c r="GZ283" s="441"/>
      <c r="HA283" s="441"/>
      <c r="HB283" s="441"/>
      <c r="HC283" s="441"/>
      <c r="HD283" s="441"/>
      <c r="HE283" s="441"/>
      <c r="HF283" s="441"/>
      <c r="HG283" s="441"/>
      <c r="HH283" s="441"/>
      <c r="HI283" s="441"/>
      <c r="HJ283" s="441"/>
      <c r="HK283" s="441"/>
      <c r="HL283" s="441"/>
      <c r="HM283" s="441"/>
      <c r="HN283" s="441"/>
      <c r="HO283" s="441"/>
      <c r="HP283" s="441"/>
      <c r="HQ283" s="441"/>
      <c r="HR283" s="441"/>
      <c r="HS283" s="441"/>
      <c r="HT283" s="441"/>
      <c r="HU283" s="441"/>
      <c r="HV283" s="441"/>
      <c r="HW283" s="441"/>
      <c r="HX283" s="441"/>
      <c r="HY283" s="441"/>
      <c r="HZ283" s="441"/>
      <c r="IA283" s="441"/>
      <c r="IB283" s="441"/>
      <c r="IC283" s="441"/>
      <c r="ID283" s="441"/>
      <c r="IE283" s="441"/>
      <c r="IF283" s="441"/>
      <c r="IG283" s="441"/>
      <c r="IH283" s="441"/>
      <c r="II283" s="441"/>
      <c r="IJ283" s="441"/>
      <c r="IK283" s="441"/>
      <c r="IL283" s="441"/>
      <c r="IM283" s="441"/>
      <c r="IN283" s="441"/>
      <c r="IO283" s="441"/>
      <c r="IP283" s="441"/>
      <c r="IQ283" s="441"/>
      <c r="IR283" s="441"/>
      <c r="IS283" s="441"/>
      <c r="IT283" s="441"/>
      <c r="IU283" s="441"/>
      <c r="IV283" s="441"/>
    </row>
    <row r="284" spans="1:256" s="245" customFormat="1" ht="14.1" customHeight="1" x14ac:dyDescent="0.2">
      <c r="A284" s="223" t="s">
        <v>1474</v>
      </c>
      <c r="B284" s="444" t="s">
        <v>271</v>
      </c>
      <c r="C284" s="183" t="s">
        <v>1488</v>
      </c>
      <c r="D284" s="445" t="s">
        <v>1500</v>
      </c>
      <c r="E284" s="513"/>
      <c r="F284" s="162" t="s">
        <v>13</v>
      </c>
      <c r="G284" s="418"/>
      <c r="H284" s="514">
        <v>34624.6</v>
      </c>
      <c r="I284" s="288">
        <f t="shared" ref="I284:I330" si="18">ROUND(H284*(100-$I$2)/100, 2)</f>
        <v>34624.6</v>
      </c>
      <c r="J284" s="465"/>
      <c r="K284" s="441"/>
      <c r="L284" s="441"/>
      <c r="M284" s="441"/>
      <c r="N284" s="441"/>
      <c r="O284" s="441"/>
      <c r="P284" s="441"/>
      <c r="Q284" s="441"/>
      <c r="R284" s="441"/>
      <c r="S284" s="441"/>
      <c r="T284" s="441"/>
      <c r="U284" s="441"/>
      <c r="V284" s="441"/>
      <c r="W284" s="441"/>
      <c r="X284" s="441"/>
      <c r="Y284" s="441"/>
      <c r="Z284" s="441"/>
      <c r="AA284" s="441"/>
      <c r="AB284" s="441"/>
      <c r="AC284" s="441"/>
      <c r="AD284" s="441"/>
      <c r="AE284" s="441"/>
      <c r="AF284" s="441"/>
      <c r="AG284" s="441"/>
      <c r="AH284" s="441"/>
      <c r="AI284" s="441"/>
      <c r="AJ284" s="441"/>
      <c r="AK284" s="441"/>
      <c r="AL284" s="441"/>
      <c r="AM284" s="441"/>
      <c r="AN284" s="441"/>
      <c r="AO284" s="441"/>
      <c r="AP284" s="441"/>
      <c r="AQ284" s="441"/>
      <c r="AR284" s="441"/>
      <c r="AS284" s="441"/>
      <c r="AT284" s="441"/>
      <c r="AU284" s="441"/>
      <c r="AV284" s="441"/>
      <c r="AW284" s="441"/>
      <c r="AX284" s="441"/>
      <c r="AY284" s="441"/>
      <c r="AZ284" s="441"/>
      <c r="BA284" s="441"/>
      <c r="BB284" s="441"/>
      <c r="BC284" s="441"/>
      <c r="BD284" s="441"/>
      <c r="BE284" s="441"/>
      <c r="BF284" s="441"/>
      <c r="BG284" s="441"/>
      <c r="BH284" s="441"/>
      <c r="BI284" s="441"/>
      <c r="BJ284" s="441"/>
      <c r="BK284" s="441"/>
      <c r="BL284" s="441"/>
      <c r="BM284" s="441"/>
      <c r="BN284" s="441"/>
      <c r="BO284" s="441"/>
      <c r="BP284" s="441"/>
      <c r="BQ284" s="441"/>
      <c r="BR284" s="441"/>
      <c r="BS284" s="441"/>
      <c r="BT284" s="441"/>
      <c r="BU284" s="441"/>
      <c r="BV284" s="441"/>
      <c r="BW284" s="441"/>
      <c r="BX284" s="441"/>
      <c r="BY284" s="441"/>
      <c r="BZ284" s="441"/>
      <c r="CA284" s="441"/>
      <c r="CB284" s="441"/>
      <c r="CC284" s="441"/>
      <c r="CD284" s="441"/>
      <c r="CE284" s="441"/>
      <c r="CF284" s="441"/>
      <c r="CG284" s="441"/>
      <c r="CH284" s="441"/>
      <c r="CI284" s="441"/>
      <c r="CJ284" s="441"/>
      <c r="CK284" s="441"/>
      <c r="CL284" s="441"/>
      <c r="CM284" s="441"/>
      <c r="CN284" s="441"/>
      <c r="CO284" s="441"/>
      <c r="CP284" s="441"/>
      <c r="CQ284" s="441"/>
      <c r="CR284" s="441"/>
      <c r="CS284" s="441"/>
      <c r="CT284" s="441"/>
      <c r="CU284" s="441"/>
      <c r="CV284" s="441"/>
      <c r="CW284" s="441"/>
      <c r="CX284" s="441"/>
      <c r="CY284" s="441"/>
      <c r="CZ284" s="441"/>
      <c r="DA284" s="441"/>
      <c r="DB284" s="441"/>
      <c r="DC284" s="441"/>
      <c r="DD284" s="441"/>
      <c r="DE284" s="441"/>
      <c r="DF284" s="441"/>
      <c r="DG284" s="441"/>
      <c r="DH284" s="441"/>
      <c r="DI284" s="441"/>
      <c r="DJ284" s="441"/>
      <c r="DK284" s="441"/>
      <c r="DL284" s="441"/>
      <c r="DM284" s="441"/>
      <c r="DN284" s="441"/>
      <c r="DO284" s="441"/>
      <c r="DP284" s="441"/>
      <c r="DQ284" s="441"/>
      <c r="DR284" s="441"/>
      <c r="DS284" s="441"/>
      <c r="DT284" s="441"/>
      <c r="DU284" s="441"/>
      <c r="DV284" s="441"/>
      <c r="DW284" s="441"/>
      <c r="DX284" s="441"/>
      <c r="DY284" s="441"/>
      <c r="DZ284" s="441"/>
      <c r="EA284" s="441"/>
      <c r="EB284" s="441"/>
      <c r="EC284" s="441"/>
      <c r="ED284" s="441"/>
      <c r="EE284" s="441"/>
      <c r="EF284" s="441"/>
      <c r="EG284" s="441"/>
      <c r="EH284" s="441"/>
      <c r="EI284" s="441"/>
      <c r="EJ284" s="441"/>
      <c r="EK284" s="441"/>
      <c r="EL284" s="441"/>
      <c r="EM284" s="441"/>
      <c r="EN284" s="441"/>
      <c r="EO284" s="441"/>
      <c r="EP284" s="441"/>
      <c r="EQ284" s="441"/>
      <c r="ER284" s="441"/>
      <c r="ES284" s="441"/>
      <c r="ET284" s="441"/>
      <c r="EU284" s="441"/>
      <c r="EV284" s="441"/>
      <c r="EW284" s="441"/>
      <c r="EX284" s="441"/>
      <c r="EY284" s="441"/>
      <c r="EZ284" s="441"/>
      <c r="FA284" s="441"/>
      <c r="FB284" s="441"/>
      <c r="FC284" s="441"/>
      <c r="FD284" s="441"/>
      <c r="FE284" s="441"/>
      <c r="FF284" s="441"/>
      <c r="FG284" s="441"/>
      <c r="FH284" s="441"/>
      <c r="FI284" s="441"/>
      <c r="FJ284" s="441"/>
      <c r="FK284" s="441"/>
      <c r="FL284" s="441"/>
      <c r="FM284" s="441"/>
      <c r="FN284" s="441"/>
      <c r="FO284" s="441"/>
      <c r="FP284" s="441"/>
      <c r="FQ284" s="441"/>
      <c r="FR284" s="441"/>
      <c r="FS284" s="441"/>
      <c r="FT284" s="441"/>
      <c r="FU284" s="441"/>
      <c r="FV284" s="441"/>
      <c r="FW284" s="441"/>
      <c r="FX284" s="441"/>
      <c r="FY284" s="441"/>
      <c r="FZ284" s="441"/>
      <c r="GA284" s="441"/>
      <c r="GB284" s="441"/>
      <c r="GC284" s="441"/>
      <c r="GD284" s="441"/>
      <c r="GE284" s="441"/>
      <c r="GF284" s="441"/>
      <c r="GG284" s="441"/>
      <c r="GH284" s="441"/>
      <c r="GI284" s="441"/>
      <c r="GJ284" s="441"/>
      <c r="GK284" s="441"/>
      <c r="GL284" s="441"/>
      <c r="GM284" s="441"/>
      <c r="GN284" s="441"/>
      <c r="GO284" s="441"/>
      <c r="GP284" s="441"/>
      <c r="GQ284" s="441"/>
      <c r="GR284" s="441"/>
      <c r="GS284" s="441"/>
      <c r="GT284" s="441"/>
      <c r="GU284" s="441"/>
      <c r="GV284" s="441"/>
      <c r="GW284" s="441"/>
      <c r="GX284" s="441"/>
      <c r="GY284" s="441"/>
      <c r="GZ284" s="441"/>
      <c r="HA284" s="441"/>
      <c r="HB284" s="441"/>
      <c r="HC284" s="441"/>
      <c r="HD284" s="441"/>
      <c r="HE284" s="441"/>
      <c r="HF284" s="441"/>
      <c r="HG284" s="441"/>
      <c r="HH284" s="441"/>
      <c r="HI284" s="441"/>
      <c r="HJ284" s="441"/>
      <c r="HK284" s="441"/>
      <c r="HL284" s="441"/>
      <c r="HM284" s="441"/>
      <c r="HN284" s="441"/>
      <c r="HO284" s="441"/>
      <c r="HP284" s="441"/>
      <c r="HQ284" s="441"/>
      <c r="HR284" s="441"/>
      <c r="HS284" s="441"/>
      <c r="HT284" s="441"/>
      <c r="HU284" s="441"/>
      <c r="HV284" s="441"/>
      <c r="HW284" s="441"/>
      <c r="HX284" s="441"/>
      <c r="HY284" s="441"/>
      <c r="HZ284" s="441"/>
      <c r="IA284" s="441"/>
      <c r="IB284" s="441"/>
      <c r="IC284" s="441"/>
      <c r="ID284" s="441"/>
      <c r="IE284" s="441"/>
      <c r="IF284" s="441"/>
      <c r="IG284" s="441"/>
      <c r="IH284" s="441"/>
      <c r="II284" s="441"/>
      <c r="IJ284" s="441"/>
      <c r="IK284" s="441"/>
      <c r="IL284" s="441"/>
      <c r="IM284" s="441"/>
      <c r="IN284" s="441"/>
      <c r="IO284" s="441"/>
      <c r="IP284" s="441"/>
      <c r="IQ284" s="441"/>
      <c r="IR284" s="441"/>
      <c r="IS284" s="441"/>
      <c r="IT284" s="441"/>
      <c r="IU284" s="441"/>
      <c r="IV284" s="441"/>
    </row>
    <row r="285" spans="1:256" s="245" customFormat="1" ht="14.1" customHeight="1" x14ac:dyDescent="0.2">
      <c r="A285" s="223" t="s">
        <v>1830</v>
      </c>
      <c r="B285" s="417"/>
      <c r="C285" s="183" t="s">
        <v>1848</v>
      </c>
      <c r="D285" s="445" t="s">
        <v>1794</v>
      </c>
      <c r="E285" s="513"/>
      <c r="F285" s="418"/>
      <c r="G285" s="418"/>
      <c r="H285" s="426"/>
      <c r="I285" s="964"/>
      <c r="J285" s="465"/>
      <c r="K285" s="441"/>
      <c r="L285" s="441"/>
      <c r="M285" s="441"/>
      <c r="N285" s="441"/>
      <c r="O285" s="441"/>
      <c r="P285" s="441"/>
      <c r="Q285" s="441"/>
      <c r="R285" s="441"/>
      <c r="S285" s="441"/>
      <c r="T285" s="441"/>
      <c r="U285" s="441"/>
      <c r="V285" s="441"/>
      <c r="W285" s="441"/>
      <c r="X285" s="441"/>
      <c r="Y285" s="441"/>
      <c r="Z285" s="441"/>
      <c r="AA285" s="441"/>
      <c r="AB285" s="441"/>
      <c r="AC285" s="441"/>
      <c r="AD285" s="441"/>
      <c r="AE285" s="441"/>
      <c r="AF285" s="441"/>
      <c r="AG285" s="441"/>
      <c r="AH285" s="441"/>
      <c r="AI285" s="441"/>
      <c r="AJ285" s="441"/>
      <c r="AK285" s="441"/>
      <c r="AL285" s="441"/>
      <c r="AM285" s="441"/>
      <c r="AN285" s="441"/>
      <c r="AO285" s="441"/>
      <c r="AP285" s="441"/>
      <c r="AQ285" s="441"/>
      <c r="AR285" s="441"/>
      <c r="AS285" s="441"/>
      <c r="AT285" s="441"/>
      <c r="AU285" s="441"/>
      <c r="AV285" s="441"/>
      <c r="AW285" s="441"/>
      <c r="AX285" s="441"/>
      <c r="AY285" s="441"/>
      <c r="AZ285" s="441"/>
      <c r="BA285" s="441"/>
      <c r="BB285" s="441"/>
      <c r="BC285" s="441"/>
      <c r="BD285" s="441"/>
      <c r="BE285" s="441"/>
      <c r="BF285" s="441"/>
      <c r="BG285" s="441"/>
      <c r="BH285" s="441"/>
      <c r="BI285" s="441"/>
      <c r="BJ285" s="441"/>
      <c r="BK285" s="441"/>
      <c r="BL285" s="441"/>
      <c r="BM285" s="441"/>
      <c r="BN285" s="441"/>
      <c r="BO285" s="441"/>
      <c r="BP285" s="441"/>
      <c r="BQ285" s="441"/>
      <c r="BR285" s="441"/>
      <c r="BS285" s="441"/>
      <c r="BT285" s="441"/>
      <c r="BU285" s="441"/>
      <c r="BV285" s="441"/>
      <c r="BW285" s="441"/>
      <c r="BX285" s="441"/>
      <c r="BY285" s="441"/>
      <c r="BZ285" s="441"/>
      <c r="CA285" s="441"/>
      <c r="CB285" s="441"/>
      <c r="CC285" s="441"/>
      <c r="CD285" s="441"/>
      <c r="CE285" s="441"/>
      <c r="CF285" s="441"/>
      <c r="CG285" s="441"/>
      <c r="CH285" s="441"/>
      <c r="CI285" s="441"/>
      <c r="CJ285" s="441"/>
      <c r="CK285" s="441"/>
      <c r="CL285" s="441"/>
      <c r="CM285" s="441"/>
      <c r="CN285" s="441"/>
      <c r="CO285" s="441"/>
      <c r="CP285" s="441"/>
      <c r="CQ285" s="441"/>
      <c r="CR285" s="441"/>
      <c r="CS285" s="441"/>
      <c r="CT285" s="441"/>
      <c r="CU285" s="441"/>
      <c r="CV285" s="441"/>
      <c r="CW285" s="441"/>
      <c r="CX285" s="441"/>
      <c r="CY285" s="441"/>
      <c r="CZ285" s="441"/>
      <c r="DA285" s="441"/>
      <c r="DB285" s="441"/>
      <c r="DC285" s="441"/>
      <c r="DD285" s="441"/>
      <c r="DE285" s="441"/>
      <c r="DF285" s="441"/>
      <c r="DG285" s="441"/>
      <c r="DH285" s="441"/>
      <c r="DI285" s="441"/>
      <c r="DJ285" s="441"/>
      <c r="DK285" s="441"/>
      <c r="DL285" s="441"/>
      <c r="DM285" s="441"/>
      <c r="DN285" s="441"/>
      <c r="DO285" s="441"/>
      <c r="DP285" s="441"/>
      <c r="DQ285" s="441"/>
      <c r="DR285" s="441"/>
      <c r="DS285" s="441"/>
      <c r="DT285" s="441"/>
      <c r="DU285" s="441"/>
      <c r="DV285" s="441"/>
      <c r="DW285" s="441"/>
      <c r="DX285" s="441"/>
      <c r="DY285" s="441"/>
      <c r="DZ285" s="441"/>
      <c r="EA285" s="441"/>
      <c r="EB285" s="441"/>
      <c r="EC285" s="441"/>
      <c r="ED285" s="441"/>
      <c r="EE285" s="441"/>
      <c r="EF285" s="441"/>
      <c r="EG285" s="441"/>
      <c r="EH285" s="441"/>
      <c r="EI285" s="441"/>
      <c r="EJ285" s="441"/>
      <c r="EK285" s="441"/>
      <c r="EL285" s="441"/>
      <c r="EM285" s="441"/>
      <c r="EN285" s="441"/>
      <c r="EO285" s="441"/>
      <c r="EP285" s="441"/>
      <c r="EQ285" s="441"/>
      <c r="ER285" s="441"/>
      <c r="ES285" s="441"/>
      <c r="ET285" s="441"/>
      <c r="EU285" s="441"/>
      <c r="EV285" s="441"/>
      <c r="EW285" s="441"/>
      <c r="EX285" s="441"/>
      <c r="EY285" s="441"/>
      <c r="EZ285" s="441"/>
      <c r="FA285" s="441"/>
      <c r="FB285" s="441"/>
      <c r="FC285" s="441"/>
      <c r="FD285" s="441"/>
      <c r="FE285" s="441"/>
      <c r="FF285" s="441"/>
      <c r="FG285" s="441"/>
      <c r="FH285" s="441"/>
      <c r="FI285" s="441"/>
      <c r="FJ285" s="441"/>
      <c r="FK285" s="441"/>
      <c r="FL285" s="441"/>
      <c r="FM285" s="441"/>
      <c r="FN285" s="441"/>
      <c r="FO285" s="441"/>
      <c r="FP285" s="441"/>
      <c r="FQ285" s="441"/>
      <c r="FR285" s="441"/>
      <c r="FS285" s="441"/>
      <c r="FT285" s="441"/>
      <c r="FU285" s="441"/>
      <c r="FV285" s="441"/>
      <c r="FW285" s="441"/>
      <c r="FX285" s="441"/>
      <c r="FY285" s="441"/>
      <c r="FZ285" s="441"/>
      <c r="GA285" s="441"/>
      <c r="GB285" s="441"/>
      <c r="GC285" s="441"/>
      <c r="GD285" s="441"/>
      <c r="GE285" s="441"/>
      <c r="GF285" s="441"/>
      <c r="GG285" s="441"/>
      <c r="GH285" s="441"/>
      <c r="GI285" s="441"/>
      <c r="GJ285" s="441"/>
      <c r="GK285" s="441"/>
      <c r="GL285" s="441"/>
      <c r="GM285" s="441"/>
      <c r="GN285" s="441"/>
      <c r="GO285" s="441"/>
      <c r="GP285" s="441"/>
      <c r="GQ285" s="441"/>
      <c r="GR285" s="441"/>
      <c r="GS285" s="441"/>
      <c r="GT285" s="441"/>
      <c r="GU285" s="441"/>
      <c r="GV285" s="441"/>
      <c r="GW285" s="441"/>
      <c r="GX285" s="441"/>
      <c r="GY285" s="441"/>
      <c r="GZ285" s="441"/>
      <c r="HA285" s="441"/>
      <c r="HB285" s="441"/>
      <c r="HC285" s="441"/>
      <c r="HD285" s="441"/>
      <c r="HE285" s="441"/>
      <c r="HF285" s="441"/>
      <c r="HG285" s="441"/>
      <c r="HH285" s="441"/>
      <c r="HI285" s="441"/>
      <c r="HJ285" s="441"/>
      <c r="HK285" s="441"/>
      <c r="HL285" s="441"/>
      <c r="HM285" s="441"/>
      <c r="HN285" s="441"/>
      <c r="HO285" s="441"/>
      <c r="HP285" s="441"/>
      <c r="HQ285" s="441"/>
      <c r="HR285" s="441"/>
      <c r="HS285" s="441"/>
      <c r="HT285" s="441"/>
      <c r="HU285" s="441"/>
      <c r="HV285" s="441"/>
      <c r="HW285" s="441"/>
      <c r="HX285" s="441"/>
      <c r="HY285" s="441"/>
      <c r="HZ285" s="441"/>
      <c r="IA285" s="441"/>
      <c r="IB285" s="441"/>
      <c r="IC285" s="441"/>
      <c r="ID285" s="441"/>
      <c r="IE285" s="441"/>
      <c r="IF285" s="441"/>
      <c r="IG285" s="441"/>
      <c r="IH285" s="441"/>
      <c r="II285" s="441"/>
      <c r="IJ285" s="441"/>
      <c r="IK285" s="441"/>
      <c r="IL285" s="441"/>
      <c r="IM285" s="441"/>
      <c r="IN285" s="441"/>
      <c r="IO285" s="441"/>
      <c r="IP285" s="441"/>
      <c r="IQ285" s="441"/>
      <c r="IR285" s="441"/>
      <c r="IS285" s="441"/>
      <c r="IT285" s="441"/>
      <c r="IU285" s="441"/>
      <c r="IV285" s="441"/>
    </row>
    <row r="286" spans="1:256" s="245" customFormat="1" ht="14.1" customHeight="1" x14ac:dyDescent="0.2">
      <c r="A286" s="223" t="s">
        <v>1473</v>
      </c>
      <c r="B286" s="444" t="s">
        <v>271</v>
      </c>
      <c r="C286" s="183" t="s">
        <v>1489</v>
      </c>
      <c r="D286" s="445" t="s">
        <v>1501</v>
      </c>
      <c r="E286" s="513"/>
      <c r="F286" s="162" t="s">
        <v>13</v>
      </c>
      <c r="G286" s="418"/>
      <c r="H286" s="514">
        <v>37872.69</v>
      </c>
      <c r="I286" s="288">
        <f t="shared" si="18"/>
        <v>37872.69</v>
      </c>
      <c r="J286" s="465"/>
      <c r="K286" s="441"/>
      <c r="L286" s="441"/>
      <c r="M286" s="441"/>
      <c r="N286" s="441"/>
      <c r="O286" s="441"/>
      <c r="P286" s="441"/>
      <c r="Q286" s="441"/>
      <c r="R286" s="441"/>
      <c r="S286" s="441"/>
      <c r="T286" s="441"/>
      <c r="U286" s="441"/>
      <c r="V286" s="441"/>
      <c r="W286" s="441"/>
      <c r="X286" s="441"/>
      <c r="Y286" s="441"/>
      <c r="Z286" s="441"/>
      <c r="AA286" s="441"/>
      <c r="AB286" s="441"/>
      <c r="AC286" s="441"/>
      <c r="AD286" s="441"/>
      <c r="AE286" s="441"/>
      <c r="AF286" s="441"/>
      <c r="AG286" s="441"/>
      <c r="AH286" s="441"/>
      <c r="AI286" s="441"/>
      <c r="AJ286" s="441"/>
      <c r="AK286" s="441"/>
      <c r="AL286" s="441"/>
      <c r="AM286" s="441"/>
      <c r="AN286" s="441"/>
      <c r="AO286" s="441"/>
      <c r="AP286" s="441"/>
      <c r="AQ286" s="441"/>
      <c r="AR286" s="441"/>
      <c r="AS286" s="441"/>
      <c r="AT286" s="441"/>
      <c r="AU286" s="441"/>
      <c r="AV286" s="441"/>
      <c r="AW286" s="441"/>
      <c r="AX286" s="441"/>
      <c r="AY286" s="441"/>
      <c r="AZ286" s="441"/>
      <c r="BA286" s="441"/>
      <c r="BB286" s="441"/>
      <c r="BC286" s="441"/>
      <c r="BD286" s="441"/>
      <c r="BE286" s="441"/>
      <c r="BF286" s="441"/>
      <c r="BG286" s="441"/>
      <c r="BH286" s="441"/>
      <c r="BI286" s="441"/>
      <c r="BJ286" s="441"/>
      <c r="BK286" s="441"/>
      <c r="BL286" s="441"/>
      <c r="BM286" s="441"/>
      <c r="BN286" s="441"/>
      <c r="BO286" s="441"/>
      <c r="BP286" s="441"/>
      <c r="BQ286" s="441"/>
      <c r="BR286" s="441"/>
      <c r="BS286" s="441"/>
      <c r="BT286" s="441"/>
      <c r="BU286" s="441"/>
      <c r="BV286" s="441"/>
      <c r="BW286" s="441"/>
      <c r="BX286" s="441"/>
      <c r="BY286" s="441"/>
      <c r="BZ286" s="441"/>
      <c r="CA286" s="441"/>
      <c r="CB286" s="441"/>
      <c r="CC286" s="441"/>
      <c r="CD286" s="441"/>
      <c r="CE286" s="441"/>
      <c r="CF286" s="441"/>
      <c r="CG286" s="441"/>
      <c r="CH286" s="441"/>
      <c r="CI286" s="441"/>
      <c r="CJ286" s="441"/>
      <c r="CK286" s="441"/>
      <c r="CL286" s="441"/>
      <c r="CM286" s="441"/>
      <c r="CN286" s="441"/>
      <c r="CO286" s="441"/>
      <c r="CP286" s="441"/>
      <c r="CQ286" s="441"/>
      <c r="CR286" s="441"/>
      <c r="CS286" s="441"/>
      <c r="CT286" s="441"/>
      <c r="CU286" s="441"/>
      <c r="CV286" s="441"/>
      <c r="CW286" s="441"/>
      <c r="CX286" s="441"/>
      <c r="CY286" s="441"/>
      <c r="CZ286" s="441"/>
      <c r="DA286" s="441"/>
      <c r="DB286" s="441"/>
      <c r="DC286" s="441"/>
      <c r="DD286" s="441"/>
      <c r="DE286" s="441"/>
      <c r="DF286" s="441"/>
      <c r="DG286" s="441"/>
      <c r="DH286" s="441"/>
      <c r="DI286" s="441"/>
      <c r="DJ286" s="441"/>
      <c r="DK286" s="441"/>
      <c r="DL286" s="441"/>
      <c r="DM286" s="441"/>
      <c r="DN286" s="441"/>
      <c r="DO286" s="441"/>
      <c r="DP286" s="441"/>
      <c r="DQ286" s="441"/>
      <c r="DR286" s="441"/>
      <c r="DS286" s="441"/>
      <c r="DT286" s="441"/>
      <c r="DU286" s="441"/>
      <c r="DV286" s="441"/>
      <c r="DW286" s="441"/>
      <c r="DX286" s="441"/>
      <c r="DY286" s="441"/>
      <c r="DZ286" s="441"/>
      <c r="EA286" s="441"/>
      <c r="EB286" s="441"/>
      <c r="EC286" s="441"/>
      <c r="ED286" s="441"/>
      <c r="EE286" s="441"/>
      <c r="EF286" s="441"/>
      <c r="EG286" s="441"/>
      <c r="EH286" s="441"/>
      <c r="EI286" s="441"/>
      <c r="EJ286" s="441"/>
      <c r="EK286" s="441"/>
      <c r="EL286" s="441"/>
      <c r="EM286" s="441"/>
      <c r="EN286" s="441"/>
      <c r="EO286" s="441"/>
      <c r="EP286" s="441"/>
      <c r="EQ286" s="441"/>
      <c r="ER286" s="441"/>
      <c r="ES286" s="441"/>
      <c r="ET286" s="441"/>
      <c r="EU286" s="441"/>
      <c r="EV286" s="441"/>
      <c r="EW286" s="441"/>
      <c r="EX286" s="441"/>
      <c r="EY286" s="441"/>
      <c r="EZ286" s="441"/>
      <c r="FA286" s="441"/>
      <c r="FB286" s="441"/>
      <c r="FC286" s="441"/>
      <c r="FD286" s="441"/>
      <c r="FE286" s="441"/>
      <c r="FF286" s="441"/>
      <c r="FG286" s="441"/>
      <c r="FH286" s="441"/>
      <c r="FI286" s="441"/>
      <c r="FJ286" s="441"/>
      <c r="FK286" s="441"/>
      <c r="FL286" s="441"/>
      <c r="FM286" s="441"/>
      <c r="FN286" s="441"/>
      <c r="FO286" s="441"/>
      <c r="FP286" s="441"/>
      <c r="FQ286" s="441"/>
      <c r="FR286" s="441"/>
      <c r="FS286" s="441"/>
      <c r="FT286" s="441"/>
      <c r="FU286" s="441"/>
      <c r="FV286" s="441"/>
      <c r="FW286" s="441"/>
      <c r="FX286" s="441"/>
      <c r="FY286" s="441"/>
      <c r="FZ286" s="441"/>
      <c r="GA286" s="441"/>
      <c r="GB286" s="441"/>
      <c r="GC286" s="441"/>
      <c r="GD286" s="441"/>
      <c r="GE286" s="441"/>
      <c r="GF286" s="441"/>
      <c r="GG286" s="441"/>
      <c r="GH286" s="441"/>
      <c r="GI286" s="441"/>
      <c r="GJ286" s="441"/>
      <c r="GK286" s="441"/>
      <c r="GL286" s="441"/>
      <c r="GM286" s="441"/>
      <c r="GN286" s="441"/>
      <c r="GO286" s="441"/>
      <c r="GP286" s="441"/>
      <c r="GQ286" s="441"/>
      <c r="GR286" s="441"/>
      <c r="GS286" s="441"/>
      <c r="GT286" s="441"/>
      <c r="GU286" s="441"/>
      <c r="GV286" s="441"/>
      <c r="GW286" s="441"/>
      <c r="GX286" s="441"/>
      <c r="GY286" s="441"/>
      <c r="GZ286" s="441"/>
      <c r="HA286" s="441"/>
      <c r="HB286" s="441"/>
      <c r="HC286" s="441"/>
      <c r="HD286" s="441"/>
      <c r="HE286" s="441"/>
      <c r="HF286" s="441"/>
      <c r="HG286" s="441"/>
      <c r="HH286" s="441"/>
      <c r="HI286" s="441"/>
      <c r="HJ286" s="441"/>
      <c r="HK286" s="441"/>
      <c r="HL286" s="441"/>
      <c r="HM286" s="441"/>
      <c r="HN286" s="441"/>
      <c r="HO286" s="441"/>
      <c r="HP286" s="441"/>
      <c r="HQ286" s="441"/>
      <c r="HR286" s="441"/>
      <c r="HS286" s="441"/>
      <c r="HT286" s="441"/>
      <c r="HU286" s="441"/>
      <c r="HV286" s="441"/>
      <c r="HW286" s="441"/>
      <c r="HX286" s="441"/>
      <c r="HY286" s="441"/>
      <c r="HZ286" s="441"/>
      <c r="IA286" s="441"/>
      <c r="IB286" s="441"/>
      <c r="IC286" s="441"/>
      <c r="ID286" s="441"/>
      <c r="IE286" s="441"/>
      <c r="IF286" s="441"/>
      <c r="IG286" s="441"/>
      <c r="IH286" s="441"/>
      <c r="II286" s="441"/>
      <c r="IJ286" s="441"/>
      <c r="IK286" s="441"/>
      <c r="IL286" s="441"/>
      <c r="IM286" s="441"/>
      <c r="IN286" s="441"/>
      <c r="IO286" s="441"/>
      <c r="IP286" s="441"/>
      <c r="IQ286" s="441"/>
      <c r="IR286" s="441"/>
      <c r="IS286" s="441"/>
      <c r="IT286" s="441"/>
      <c r="IU286" s="441"/>
      <c r="IV286" s="441"/>
    </row>
    <row r="287" spans="1:256" s="245" customFormat="1" ht="14.1" customHeight="1" x14ac:dyDescent="0.2">
      <c r="A287" s="223" t="s">
        <v>1831</v>
      </c>
      <c r="B287" s="417"/>
      <c r="C287" s="183" t="s">
        <v>1849</v>
      </c>
      <c r="D287" s="425"/>
      <c r="E287" s="513"/>
      <c r="F287" s="418"/>
      <c r="G287" s="418"/>
      <c r="H287" s="426"/>
      <c r="I287" s="964"/>
      <c r="J287" s="465"/>
      <c r="K287" s="441"/>
      <c r="L287" s="441"/>
      <c r="M287" s="441"/>
      <c r="N287" s="441"/>
      <c r="O287" s="441"/>
      <c r="P287" s="441"/>
      <c r="Q287" s="441"/>
      <c r="R287" s="441"/>
      <c r="S287" s="441"/>
      <c r="T287" s="441"/>
      <c r="U287" s="441"/>
      <c r="V287" s="441"/>
      <c r="W287" s="441"/>
      <c r="X287" s="441"/>
      <c r="Y287" s="441"/>
      <c r="Z287" s="441"/>
      <c r="AA287" s="441"/>
      <c r="AB287" s="441"/>
      <c r="AC287" s="441"/>
      <c r="AD287" s="441"/>
      <c r="AE287" s="441"/>
      <c r="AF287" s="441"/>
      <c r="AG287" s="441"/>
      <c r="AH287" s="441"/>
      <c r="AI287" s="441"/>
      <c r="AJ287" s="441"/>
      <c r="AK287" s="441"/>
      <c r="AL287" s="441"/>
      <c r="AM287" s="441"/>
      <c r="AN287" s="441"/>
      <c r="AO287" s="441"/>
      <c r="AP287" s="441"/>
      <c r="AQ287" s="441"/>
      <c r="AR287" s="441"/>
      <c r="AS287" s="441"/>
      <c r="AT287" s="441"/>
      <c r="AU287" s="441"/>
      <c r="AV287" s="441"/>
      <c r="AW287" s="441"/>
      <c r="AX287" s="441"/>
      <c r="AY287" s="441"/>
      <c r="AZ287" s="441"/>
      <c r="BA287" s="441"/>
      <c r="BB287" s="441"/>
      <c r="BC287" s="441"/>
      <c r="BD287" s="441"/>
      <c r="BE287" s="441"/>
      <c r="BF287" s="441"/>
      <c r="BG287" s="441"/>
      <c r="BH287" s="441"/>
      <c r="BI287" s="441"/>
      <c r="BJ287" s="441"/>
      <c r="BK287" s="441"/>
      <c r="BL287" s="441"/>
      <c r="BM287" s="441"/>
      <c r="BN287" s="441"/>
      <c r="BO287" s="441"/>
      <c r="BP287" s="441"/>
      <c r="BQ287" s="441"/>
      <c r="BR287" s="441"/>
      <c r="BS287" s="441"/>
      <c r="BT287" s="441"/>
      <c r="BU287" s="441"/>
      <c r="BV287" s="441"/>
      <c r="BW287" s="441"/>
      <c r="BX287" s="441"/>
      <c r="BY287" s="441"/>
      <c r="BZ287" s="441"/>
      <c r="CA287" s="441"/>
      <c r="CB287" s="441"/>
      <c r="CC287" s="441"/>
      <c r="CD287" s="441"/>
      <c r="CE287" s="441"/>
      <c r="CF287" s="441"/>
      <c r="CG287" s="441"/>
      <c r="CH287" s="441"/>
      <c r="CI287" s="441"/>
      <c r="CJ287" s="441"/>
      <c r="CK287" s="441"/>
      <c r="CL287" s="441"/>
      <c r="CM287" s="441"/>
      <c r="CN287" s="441"/>
      <c r="CO287" s="441"/>
      <c r="CP287" s="441"/>
      <c r="CQ287" s="441"/>
      <c r="CR287" s="441"/>
      <c r="CS287" s="441"/>
      <c r="CT287" s="441"/>
      <c r="CU287" s="441"/>
      <c r="CV287" s="441"/>
      <c r="CW287" s="441"/>
      <c r="CX287" s="441"/>
      <c r="CY287" s="441"/>
      <c r="CZ287" s="441"/>
      <c r="DA287" s="441"/>
      <c r="DB287" s="441"/>
      <c r="DC287" s="441"/>
      <c r="DD287" s="441"/>
      <c r="DE287" s="441"/>
      <c r="DF287" s="441"/>
      <c r="DG287" s="441"/>
      <c r="DH287" s="441"/>
      <c r="DI287" s="441"/>
      <c r="DJ287" s="441"/>
      <c r="DK287" s="441"/>
      <c r="DL287" s="441"/>
      <c r="DM287" s="441"/>
      <c r="DN287" s="441"/>
      <c r="DO287" s="441"/>
      <c r="DP287" s="441"/>
      <c r="DQ287" s="441"/>
      <c r="DR287" s="441"/>
      <c r="DS287" s="441"/>
      <c r="DT287" s="441"/>
      <c r="DU287" s="441"/>
      <c r="DV287" s="441"/>
      <c r="DW287" s="441"/>
      <c r="DX287" s="441"/>
      <c r="DY287" s="441"/>
      <c r="DZ287" s="441"/>
      <c r="EA287" s="441"/>
      <c r="EB287" s="441"/>
      <c r="EC287" s="441"/>
      <c r="ED287" s="441"/>
      <c r="EE287" s="441"/>
      <c r="EF287" s="441"/>
      <c r="EG287" s="441"/>
      <c r="EH287" s="441"/>
      <c r="EI287" s="441"/>
      <c r="EJ287" s="441"/>
      <c r="EK287" s="441"/>
      <c r="EL287" s="441"/>
      <c r="EM287" s="441"/>
      <c r="EN287" s="441"/>
      <c r="EO287" s="441"/>
      <c r="EP287" s="441"/>
      <c r="EQ287" s="441"/>
      <c r="ER287" s="441"/>
      <c r="ES287" s="441"/>
      <c r="ET287" s="441"/>
      <c r="EU287" s="441"/>
      <c r="EV287" s="441"/>
      <c r="EW287" s="441"/>
      <c r="EX287" s="441"/>
      <c r="EY287" s="441"/>
      <c r="EZ287" s="441"/>
      <c r="FA287" s="441"/>
      <c r="FB287" s="441"/>
      <c r="FC287" s="441"/>
      <c r="FD287" s="441"/>
      <c r="FE287" s="441"/>
      <c r="FF287" s="441"/>
      <c r="FG287" s="441"/>
      <c r="FH287" s="441"/>
      <c r="FI287" s="441"/>
      <c r="FJ287" s="441"/>
      <c r="FK287" s="441"/>
      <c r="FL287" s="441"/>
      <c r="FM287" s="441"/>
      <c r="FN287" s="441"/>
      <c r="FO287" s="441"/>
      <c r="FP287" s="441"/>
      <c r="FQ287" s="441"/>
      <c r="FR287" s="441"/>
      <c r="FS287" s="441"/>
      <c r="FT287" s="441"/>
      <c r="FU287" s="441"/>
      <c r="FV287" s="441"/>
      <c r="FW287" s="441"/>
      <c r="FX287" s="441"/>
      <c r="FY287" s="441"/>
      <c r="FZ287" s="441"/>
      <c r="GA287" s="441"/>
      <c r="GB287" s="441"/>
      <c r="GC287" s="441"/>
      <c r="GD287" s="441"/>
      <c r="GE287" s="441"/>
      <c r="GF287" s="441"/>
      <c r="GG287" s="441"/>
      <c r="GH287" s="441"/>
      <c r="GI287" s="441"/>
      <c r="GJ287" s="441"/>
      <c r="GK287" s="441"/>
      <c r="GL287" s="441"/>
      <c r="GM287" s="441"/>
      <c r="GN287" s="441"/>
      <c r="GO287" s="441"/>
      <c r="GP287" s="441"/>
      <c r="GQ287" s="441"/>
      <c r="GR287" s="441"/>
      <c r="GS287" s="441"/>
      <c r="GT287" s="441"/>
      <c r="GU287" s="441"/>
      <c r="GV287" s="441"/>
      <c r="GW287" s="441"/>
      <c r="GX287" s="441"/>
      <c r="GY287" s="441"/>
      <c r="GZ287" s="441"/>
      <c r="HA287" s="441"/>
      <c r="HB287" s="441"/>
      <c r="HC287" s="441"/>
      <c r="HD287" s="441"/>
      <c r="HE287" s="441"/>
      <c r="HF287" s="441"/>
      <c r="HG287" s="441"/>
      <c r="HH287" s="441"/>
      <c r="HI287" s="441"/>
      <c r="HJ287" s="441"/>
      <c r="HK287" s="441"/>
      <c r="HL287" s="441"/>
      <c r="HM287" s="441"/>
      <c r="HN287" s="441"/>
      <c r="HO287" s="441"/>
      <c r="HP287" s="441"/>
      <c r="HQ287" s="441"/>
      <c r="HR287" s="441"/>
      <c r="HS287" s="441"/>
      <c r="HT287" s="441"/>
      <c r="HU287" s="441"/>
      <c r="HV287" s="441"/>
      <c r="HW287" s="441"/>
      <c r="HX287" s="441"/>
      <c r="HY287" s="441"/>
      <c r="HZ287" s="441"/>
      <c r="IA287" s="441"/>
      <c r="IB287" s="441"/>
      <c r="IC287" s="441"/>
      <c r="ID287" s="441"/>
      <c r="IE287" s="441"/>
      <c r="IF287" s="441"/>
      <c r="IG287" s="441"/>
      <c r="IH287" s="441"/>
      <c r="II287" s="441"/>
      <c r="IJ287" s="441"/>
      <c r="IK287" s="441"/>
      <c r="IL287" s="441"/>
      <c r="IM287" s="441"/>
      <c r="IN287" s="441"/>
      <c r="IO287" s="441"/>
      <c r="IP287" s="441"/>
      <c r="IQ287" s="441"/>
      <c r="IR287" s="441"/>
      <c r="IS287" s="441"/>
      <c r="IT287" s="441"/>
      <c r="IU287" s="441"/>
      <c r="IV287" s="441"/>
    </row>
    <row r="288" spans="1:256" s="245" customFormat="1" ht="14.1" customHeight="1" x14ac:dyDescent="0.2">
      <c r="A288" s="223" t="s">
        <v>1475</v>
      </c>
      <c r="B288" s="444" t="s">
        <v>271</v>
      </c>
      <c r="C288" s="183" t="s">
        <v>1490</v>
      </c>
      <c r="D288" s="445" t="s">
        <v>1502</v>
      </c>
      <c r="E288" s="513"/>
      <c r="F288" s="162" t="s">
        <v>13</v>
      </c>
      <c r="G288" s="418"/>
      <c r="H288" s="514">
        <v>38898.879999999997</v>
      </c>
      <c r="I288" s="288">
        <f t="shared" si="18"/>
        <v>38898.879999999997</v>
      </c>
      <c r="J288" s="465"/>
      <c r="K288" s="441"/>
      <c r="L288" s="441"/>
      <c r="M288" s="441"/>
      <c r="N288" s="441"/>
      <c r="O288" s="441"/>
      <c r="P288" s="441"/>
      <c r="Q288" s="441"/>
      <c r="R288" s="441"/>
      <c r="S288" s="441"/>
      <c r="T288" s="441"/>
      <c r="U288" s="441"/>
      <c r="V288" s="441"/>
      <c r="W288" s="441"/>
      <c r="X288" s="441"/>
      <c r="Y288" s="441"/>
      <c r="Z288" s="441"/>
      <c r="AA288" s="441"/>
      <c r="AB288" s="441"/>
      <c r="AC288" s="441"/>
      <c r="AD288" s="441"/>
      <c r="AE288" s="441"/>
      <c r="AF288" s="441"/>
      <c r="AG288" s="441"/>
      <c r="AH288" s="441"/>
      <c r="AI288" s="441"/>
      <c r="AJ288" s="441"/>
      <c r="AK288" s="441"/>
      <c r="AL288" s="441"/>
      <c r="AM288" s="441"/>
      <c r="AN288" s="441"/>
      <c r="AO288" s="441"/>
      <c r="AP288" s="441"/>
      <c r="AQ288" s="441"/>
      <c r="AR288" s="441"/>
      <c r="AS288" s="441"/>
      <c r="AT288" s="441"/>
      <c r="AU288" s="441"/>
      <c r="AV288" s="441"/>
      <c r="AW288" s="441"/>
      <c r="AX288" s="441"/>
      <c r="AY288" s="441"/>
      <c r="AZ288" s="441"/>
      <c r="BA288" s="441"/>
      <c r="BB288" s="441"/>
      <c r="BC288" s="441"/>
      <c r="BD288" s="441"/>
      <c r="BE288" s="441"/>
      <c r="BF288" s="441"/>
      <c r="BG288" s="441"/>
      <c r="BH288" s="441"/>
      <c r="BI288" s="441"/>
      <c r="BJ288" s="441"/>
      <c r="BK288" s="441"/>
      <c r="BL288" s="441"/>
      <c r="BM288" s="441"/>
      <c r="BN288" s="441"/>
      <c r="BO288" s="441"/>
      <c r="BP288" s="441"/>
      <c r="BQ288" s="441"/>
      <c r="BR288" s="441"/>
      <c r="BS288" s="441"/>
      <c r="BT288" s="441"/>
      <c r="BU288" s="441"/>
      <c r="BV288" s="441"/>
      <c r="BW288" s="441"/>
      <c r="BX288" s="441"/>
      <c r="BY288" s="441"/>
      <c r="BZ288" s="441"/>
      <c r="CA288" s="441"/>
      <c r="CB288" s="441"/>
      <c r="CC288" s="441"/>
      <c r="CD288" s="441"/>
      <c r="CE288" s="441"/>
      <c r="CF288" s="441"/>
      <c r="CG288" s="441"/>
      <c r="CH288" s="441"/>
      <c r="CI288" s="441"/>
      <c r="CJ288" s="441"/>
      <c r="CK288" s="441"/>
      <c r="CL288" s="441"/>
      <c r="CM288" s="441"/>
      <c r="CN288" s="441"/>
      <c r="CO288" s="441"/>
      <c r="CP288" s="441"/>
      <c r="CQ288" s="441"/>
      <c r="CR288" s="441"/>
      <c r="CS288" s="441"/>
      <c r="CT288" s="441"/>
      <c r="CU288" s="441"/>
      <c r="CV288" s="441"/>
      <c r="CW288" s="441"/>
      <c r="CX288" s="441"/>
      <c r="CY288" s="441"/>
      <c r="CZ288" s="441"/>
      <c r="DA288" s="441"/>
      <c r="DB288" s="441"/>
      <c r="DC288" s="441"/>
      <c r="DD288" s="441"/>
      <c r="DE288" s="441"/>
      <c r="DF288" s="441"/>
      <c r="DG288" s="441"/>
      <c r="DH288" s="441"/>
      <c r="DI288" s="441"/>
      <c r="DJ288" s="441"/>
      <c r="DK288" s="441"/>
      <c r="DL288" s="441"/>
      <c r="DM288" s="441"/>
      <c r="DN288" s="441"/>
      <c r="DO288" s="441"/>
      <c r="DP288" s="441"/>
      <c r="DQ288" s="441"/>
      <c r="DR288" s="441"/>
      <c r="DS288" s="441"/>
      <c r="DT288" s="441"/>
      <c r="DU288" s="441"/>
      <c r="DV288" s="441"/>
      <c r="DW288" s="441"/>
      <c r="DX288" s="441"/>
      <c r="DY288" s="441"/>
      <c r="DZ288" s="441"/>
      <c r="EA288" s="441"/>
      <c r="EB288" s="441"/>
      <c r="EC288" s="441"/>
      <c r="ED288" s="441"/>
      <c r="EE288" s="441"/>
      <c r="EF288" s="441"/>
      <c r="EG288" s="441"/>
      <c r="EH288" s="441"/>
      <c r="EI288" s="441"/>
      <c r="EJ288" s="441"/>
      <c r="EK288" s="441"/>
      <c r="EL288" s="441"/>
      <c r="EM288" s="441"/>
      <c r="EN288" s="441"/>
      <c r="EO288" s="441"/>
      <c r="EP288" s="441"/>
      <c r="EQ288" s="441"/>
      <c r="ER288" s="441"/>
      <c r="ES288" s="441"/>
      <c r="ET288" s="441"/>
      <c r="EU288" s="441"/>
      <c r="EV288" s="441"/>
      <c r="EW288" s="441"/>
      <c r="EX288" s="441"/>
      <c r="EY288" s="441"/>
      <c r="EZ288" s="441"/>
      <c r="FA288" s="441"/>
      <c r="FB288" s="441"/>
      <c r="FC288" s="441"/>
      <c r="FD288" s="441"/>
      <c r="FE288" s="441"/>
      <c r="FF288" s="441"/>
      <c r="FG288" s="441"/>
      <c r="FH288" s="441"/>
      <c r="FI288" s="441"/>
      <c r="FJ288" s="441"/>
      <c r="FK288" s="441"/>
      <c r="FL288" s="441"/>
      <c r="FM288" s="441"/>
      <c r="FN288" s="441"/>
      <c r="FO288" s="441"/>
      <c r="FP288" s="441"/>
      <c r="FQ288" s="441"/>
      <c r="FR288" s="441"/>
      <c r="FS288" s="441"/>
      <c r="FT288" s="441"/>
      <c r="FU288" s="441"/>
      <c r="FV288" s="441"/>
      <c r="FW288" s="441"/>
      <c r="FX288" s="441"/>
      <c r="FY288" s="441"/>
      <c r="FZ288" s="441"/>
      <c r="GA288" s="441"/>
      <c r="GB288" s="441"/>
      <c r="GC288" s="441"/>
      <c r="GD288" s="441"/>
      <c r="GE288" s="441"/>
      <c r="GF288" s="441"/>
      <c r="GG288" s="441"/>
      <c r="GH288" s="441"/>
      <c r="GI288" s="441"/>
      <c r="GJ288" s="441"/>
      <c r="GK288" s="441"/>
      <c r="GL288" s="441"/>
      <c r="GM288" s="441"/>
      <c r="GN288" s="441"/>
      <c r="GO288" s="441"/>
      <c r="GP288" s="441"/>
      <c r="GQ288" s="441"/>
      <c r="GR288" s="441"/>
      <c r="GS288" s="441"/>
      <c r="GT288" s="441"/>
      <c r="GU288" s="441"/>
      <c r="GV288" s="441"/>
      <c r="GW288" s="441"/>
      <c r="GX288" s="441"/>
      <c r="GY288" s="441"/>
      <c r="GZ288" s="441"/>
      <c r="HA288" s="441"/>
      <c r="HB288" s="441"/>
      <c r="HC288" s="441"/>
      <c r="HD288" s="441"/>
      <c r="HE288" s="441"/>
      <c r="HF288" s="441"/>
      <c r="HG288" s="441"/>
      <c r="HH288" s="441"/>
      <c r="HI288" s="441"/>
      <c r="HJ288" s="441"/>
      <c r="HK288" s="441"/>
      <c r="HL288" s="441"/>
      <c r="HM288" s="441"/>
      <c r="HN288" s="441"/>
      <c r="HO288" s="441"/>
      <c r="HP288" s="441"/>
      <c r="HQ288" s="441"/>
      <c r="HR288" s="441"/>
      <c r="HS288" s="441"/>
      <c r="HT288" s="441"/>
      <c r="HU288" s="441"/>
      <c r="HV288" s="441"/>
      <c r="HW288" s="441"/>
      <c r="HX288" s="441"/>
      <c r="HY288" s="441"/>
      <c r="HZ288" s="441"/>
      <c r="IA288" s="441"/>
      <c r="IB288" s="441"/>
      <c r="IC288" s="441"/>
      <c r="ID288" s="441"/>
      <c r="IE288" s="441"/>
      <c r="IF288" s="441"/>
      <c r="IG288" s="441"/>
      <c r="IH288" s="441"/>
      <c r="II288" s="441"/>
      <c r="IJ288" s="441"/>
      <c r="IK288" s="441"/>
      <c r="IL288" s="441"/>
      <c r="IM288" s="441"/>
      <c r="IN288" s="441"/>
      <c r="IO288" s="441"/>
      <c r="IP288" s="441"/>
      <c r="IQ288" s="441"/>
      <c r="IR288" s="441"/>
      <c r="IS288" s="441"/>
      <c r="IT288" s="441"/>
      <c r="IU288" s="441"/>
      <c r="IV288" s="441"/>
    </row>
    <row r="289" spans="1:256" s="245" customFormat="1" ht="14.1" customHeight="1" x14ac:dyDescent="0.2">
      <c r="A289" s="223" t="s">
        <v>1832</v>
      </c>
      <c r="B289" s="417"/>
      <c r="C289" s="183" t="s">
        <v>1850</v>
      </c>
      <c r="D289" s="425"/>
      <c r="E289" s="513"/>
      <c r="F289" s="418"/>
      <c r="G289" s="418"/>
      <c r="H289" s="426"/>
      <c r="I289" s="964"/>
      <c r="J289" s="465"/>
      <c r="K289" s="441"/>
      <c r="L289" s="441"/>
      <c r="M289" s="441"/>
      <c r="N289" s="441"/>
      <c r="O289" s="441"/>
      <c r="P289" s="441"/>
      <c r="Q289" s="441"/>
      <c r="R289" s="441"/>
      <c r="S289" s="441"/>
      <c r="T289" s="441"/>
      <c r="U289" s="441"/>
      <c r="V289" s="441"/>
      <c r="W289" s="441"/>
      <c r="X289" s="441"/>
      <c r="Y289" s="441"/>
      <c r="Z289" s="441"/>
      <c r="AA289" s="441"/>
      <c r="AB289" s="441"/>
      <c r="AC289" s="441"/>
      <c r="AD289" s="441"/>
      <c r="AE289" s="441"/>
      <c r="AF289" s="441"/>
      <c r="AG289" s="441"/>
      <c r="AH289" s="441"/>
      <c r="AI289" s="441"/>
      <c r="AJ289" s="441"/>
      <c r="AK289" s="441"/>
      <c r="AL289" s="441"/>
      <c r="AM289" s="441"/>
      <c r="AN289" s="441"/>
      <c r="AO289" s="441"/>
      <c r="AP289" s="441"/>
      <c r="AQ289" s="441"/>
      <c r="AR289" s="441"/>
      <c r="AS289" s="441"/>
      <c r="AT289" s="441"/>
      <c r="AU289" s="441"/>
      <c r="AV289" s="441"/>
      <c r="AW289" s="441"/>
      <c r="AX289" s="441"/>
      <c r="AY289" s="441"/>
      <c r="AZ289" s="441"/>
      <c r="BA289" s="441"/>
      <c r="BB289" s="441"/>
      <c r="BC289" s="441"/>
      <c r="BD289" s="441"/>
      <c r="BE289" s="441"/>
      <c r="BF289" s="441"/>
      <c r="BG289" s="441"/>
      <c r="BH289" s="441"/>
      <c r="BI289" s="441"/>
      <c r="BJ289" s="441"/>
      <c r="BK289" s="441"/>
      <c r="BL289" s="441"/>
      <c r="BM289" s="441"/>
      <c r="BN289" s="441"/>
      <c r="BO289" s="441"/>
      <c r="BP289" s="441"/>
      <c r="BQ289" s="441"/>
      <c r="BR289" s="441"/>
      <c r="BS289" s="441"/>
      <c r="BT289" s="441"/>
      <c r="BU289" s="441"/>
      <c r="BV289" s="441"/>
      <c r="BW289" s="441"/>
      <c r="BX289" s="441"/>
      <c r="BY289" s="441"/>
      <c r="BZ289" s="441"/>
      <c r="CA289" s="441"/>
      <c r="CB289" s="441"/>
      <c r="CC289" s="441"/>
      <c r="CD289" s="441"/>
      <c r="CE289" s="441"/>
      <c r="CF289" s="441"/>
      <c r="CG289" s="441"/>
      <c r="CH289" s="441"/>
      <c r="CI289" s="441"/>
      <c r="CJ289" s="441"/>
      <c r="CK289" s="441"/>
      <c r="CL289" s="441"/>
      <c r="CM289" s="441"/>
      <c r="CN289" s="441"/>
      <c r="CO289" s="441"/>
      <c r="CP289" s="441"/>
      <c r="CQ289" s="441"/>
      <c r="CR289" s="441"/>
      <c r="CS289" s="441"/>
      <c r="CT289" s="441"/>
      <c r="CU289" s="441"/>
      <c r="CV289" s="441"/>
      <c r="CW289" s="441"/>
      <c r="CX289" s="441"/>
      <c r="CY289" s="441"/>
      <c r="CZ289" s="441"/>
      <c r="DA289" s="441"/>
      <c r="DB289" s="441"/>
      <c r="DC289" s="441"/>
      <c r="DD289" s="441"/>
      <c r="DE289" s="441"/>
      <c r="DF289" s="441"/>
      <c r="DG289" s="441"/>
      <c r="DH289" s="441"/>
      <c r="DI289" s="441"/>
      <c r="DJ289" s="441"/>
      <c r="DK289" s="441"/>
      <c r="DL289" s="441"/>
      <c r="DM289" s="441"/>
      <c r="DN289" s="441"/>
      <c r="DO289" s="441"/>
      <c r="DP289" s="441"/>
      <c r="DQ289" s="441"/>
      <c r="DR289" s="441"/>
      <c r="DS289" s="441"/>
      <c r="DT289" s="441"/>
      <c r="DU289" s="441"/>
      <c r="DV289" s="441"/>
      <c r="DW289" s="441"/>
      <c r="DX289" s="441"/>
      <c r="DY289" s="441"/>
      <c r="DZ289" s="441"/>
      <c r="EA289" s="441"/>
      <c r="EB289" s="441"/>
      <c r="EC289" s="441"/>
      <c r="ED289" s="441"/>
      <c r="EE289" s="441"/>
      <c r="EF289" s="441"/>
      <c r="EG289" s="441"/>
      <c r="EH289" s="441"/>
      <c r="EI289" s="441"/>
      <c r="EJ289" s="441"/>
      <c r="EK289" s="441"/>
      <c r="EL289" s="441"/>
      <c r="EM289" s="441"/>
      <c r="EN289" s="441"/>
      <c r="EO289" s="441"/>
      <c r="EP289" s="441"/>
      <c r="EQ289" s="441"/>
      <c r="ER289" s="441"/>
      <c r="ES289" s="441"/>
      <c r="ET289" s="441"/>
      <c r="EU289" s="441"/>
      <c r="EV289" s="441"/>
      <c r="EW289" s="441"/>
      <c r="EX289" s="441"/>
      <c r="EY289" s="441"/>
      <c r="EZ289" s="441"/>
      <c r="FA289" s="441"/>
      <c r="FB289" s="441"/>
      <c r="FC289" s="441"/>
      <c r="FD289" s="441"/>
      <c r="FE289" s="441"/>
      <c r="FF289" s="441"/>
      <c r="FG289" s="441"/>
      <c r="FH289" s="441"/>
      <c r="FI289" s="441"/>
      <c r="FJ289" s="441"/>
      <c r="FK289" s="441"/>
      <c r="FL289" s="441"/>
      <c r="FM289" s="441"/>
      <c r="FN289" s="441"/>
      <c r="FO289" s="441"/>
      <c r="FP289" s="441"/>
      <c r="FQ289" s="441"/>
      <c r="FR289" s="441"/>
      <c r="FS289" s="441"/>
      <c r="FT289" s="441"/>
      <c r="FU289" s="441"/>
      <c r="FV289" s="441"/>
      <c r="FW289" s="441"/>
      <c r="FX289" s="441"/>
      <c r="FY289" s="441"/>
      <c r="FZ289" s="441"/>
      <c r="GA289" s="441"/>
      <c r="GB289" s="441"/>
      <c r="GC289" s="441"/>
      <c r="GD289" s="441"/>
      <c r="GE289" s="441"/>
      <c r="GF289" s="441"/>
      <c r="GG289" s="441"/>
      <c r="GH289" s="441"/>
      <c r="GI289" s="441"/>
      <c r="GJ289" s="441"/>
      <c r="GK289" s="441"/>
      <c r="GL289" s="441"/>
      <c r="GM289" s="441"/>
      <c r="GN289" s="441"/>
      <c r="GO289" s="441"/>
      <c r="GP289" s="441"/>
      <c r="GQ289" s="441"/>
      <c r="GR289" s="441"/>
      <c r="GS289" s="441"/>
      <c r="GT289" s="441"/>
      <c r="GU289" s="441"/>
      <c r="GV289" s="441"/>
      <c r="GW289" s="441"/>
      <c r="GX289" s="441"/>
      <c r="GY289" s="441"/>
      <c r="GZ289" s="441"/>
      <c r="HA289" s="441"/>
      <c r="HB289" s="441"/>
      <c r="HC289" s="441"/>
      <c r="HD289" s="441"/>
      <c r="HE289" s="441"/>
      <c r="HF289" s="441"/>
      <c r="HG289" s="441"/>
      <c r="HH289" s="441"/>
      <c r="HI289" s="441"/>
      <c r="HJ289" s="441"/>
      <c r="HK289" s="441"/>
      <c r="HL289" s="441"/>
      <c r="HM289" s="441"/>
      <c r="HN289" s="441"/>
      <c r="HO289" s="441"/>
      <c r="HP289" s="441"/>
      <c r="HQ289" s="441"/>
      <c r="HR289" s="441"/>
      <c r="HS289" s="441"/>
      <c r="HT289" s="441"/>
      <c r="HU289" s="441"/>
      <c r="HV289" s="441"/>
      <c r="HW289" s="441"/>
      <c r="HX289" s="441"/>
      <c r="HY289" s="441"/>
      <c r="HZ289" s="441"/>
      <c r="IA289" s="441"/>
      <c r="IB289" s="441"/>
      <c r="IC289" s="441"/>
      <c r="ID289" s="441"/>
      <c r="IE289" s="441"/>
      <c r="IF289" s="441"/>
      <c r="IG289" s="441"/>
      <c r="IH289" s="441"/>
      <c r="II289" s="441"/>
      <c r="IJ289" s="441"/>
      <c r="IK289" s="441"/>
      <c r="IL289" s="441"/>
      <c r="IM289" s="441"/>
      <c r="IN289" s="441"/>
      <c r="IO289" s="441"/>
      <c r="IP289" s="441"/>
      <c r="IQ289" s="441"/>
      <c r="IR289" s="441"/>
      <c r="IS289" s="441"/>
      <c r="IT289" s="441"/>
      <c r="IU289" s="441"/>
      <c r="IV289" s="441"/>
    </row>
    <row r="290" spans="1:256" s="245" customFormat="1" ht="14.1" customHeight="1" x14ac:dyDescent="0.2">
      <c r="A290" s="223" t="s">
        <v>1476</v>
      </c>
      <c r="B290" s="444" t="s">
        <v>271</v>
      </c>
      <c r="C290" s="183" t="s">
        <v>1491</v>
      </c>
      <c r="D290" s="445" t="s">
        <v>1503</v>
      </c>
      <c r="E290" s="513"/>
      <c r="F290" s="162" t="s">
        <v>13</v>
      </c>
      <c r="G290" s="418"/>
      <c r="H290" s="514">
        <v>39779.18</v>
      </c>
      <c r="I290" s="288">
        <f t="shared" si="18"/>
        <v>39779.18</v>
      </c>
      <c r="J290" s="465"/>
      <c r="K290" s="441"/>
      <c r="L290" s="441"/>
      <c r="M290" s="441"/>
      <c r="N290" s="441"/>
      <c r="O290" s="441"/>
      <c r="P290" s="441"/>
      <c r="Q290" s="441"/>
      <c r="R290" s="441"/>
      <c r="S290" s="441"/>
      <c r="T290" s="441"/>
      <c r="U290" s="441"/>
      <c r="V290" s="441"/>
      <c r="W290" s="441"/>
      <c r="X290" s="441"/>
      <c r="Y290" s="441"/>
      <c r="Z290" s="441"/>
      <c r="AA290" s="441"/>
      <c r="AB290" s="441"/>
      <c r="AC290" s="441"/>
      <c r="AD290" s="441"/>
      <c r="AE290" s="441"/>
      <c r="AF290" s="441"/>
      <c r="AG290" s="441"/>
      <c r="AH290" s="441"/>
      <c r="AI290" s="441"/>
      <c r="AJ290" s="441"/>
      <c r="AK290" s="441"/>
      <c r="AL290" s="441"/>
      <c r="AM290" s="441"/>
      <c r="AN290" s="441"/>
      <c r="AO290" s="441"/>
      <c r="AP290" s="441"/>
      <c r="AQ290" s="441"/>
      <c r="AR290" s="441"/>
      <c r="AS290" s="441"/>
      <c r="AT290" s="441"/>
      <c r="AU290" s="441"/>
      <c r="AV290" s="441"/>
      <c r="AW290" s="441"/>
      <c r="AX290" s="441"/>
      <c r="AY290" s="441"/>
      <c r="AZ290" s="441"/>
      <c r="BA290" s="441"/>
      <c r="BB290" s="441"/>
      <c r="BC290" s="441"/>
      <c r="BD290" s="441"/>
      <c r="BE290" s="441"/>
      <c r="BF290" s="441"/>
      <c r="BG290" s="441"/>
      <c r="BH290" s="441"/>
      <c r="BI290" s="441"/>
      <c r="BJ290" s="441"/>
      <c r="BK290" s="441"/>
      <c r="BL290" s="441"/>
      <c r="BM290" s="441"/>
      <c r="BN290" s="441"/>
      <c r="BO290" s="441"/>
      <c r="BP290" s="441"/>
      <c r="BQ290" s="441"/>
      <c r="BR290" s="441"/>
      <c r="BS290" s="441"/>
      <c r="BT290" s="441"/>
      <c r="BU290" s="441"/>
      <c r="BV290" s="441"/>
      <c r="BW290" s="441"/>
      <c r="BX290" s="441"/>
      <c r="BY290" s="441"/>
      <c r="BZ290" s="441"/>
      <c r="CA290" s="441"/>
      <c r="CB290" s="441"/>
      <c r="CC290" s="441"/>
      <c r="CD290" s="441"/>
      <c r="CE290" s="441"/>
      <c r="CF290" s="441"/>
      <c r="CG290" s="441"/>
      <c r="CH290" s="441"/>
      <c r="CI290" s="441"/>
      <c r="CJ290" s="441"/>
      <c r="CK290" s="441"/>
      <c r="CL290" s="441"/>
      <c r="CM290" s="441"/>
      <c r="CN290" s="441"/>
      <c r="CO290" s="441"/>
      <c r="CP290" s="441"/>
      <c r="CQ290" s="441"/>
      <c r="CR290" s="441"/>
      <c r="CS290" s="441"/>
      <c r="CT290" s="441"/>
      <c r="CU290" s="441"/>
      <c r="CV290" s="441"/>
      <c r="CW290" s="441"/>
      <c r="CX290" s="441"/>
      <c r="CY290" s="441"/>
      <c r="CZ290" s="441"/>
      <c r="DA290" s="441"/>
      <c r="DB290" s="441"/>
      <c r="DC290" s="441"/>
      <c r="DD290" s="441"/>
      <c r="DE290" s="441"/>
      <c r="DF290" s="441"/>
      <c r="DG290" s="441"/>
      <c r="DH290" s="441"/>
      <c r="DI290" s="441"/>
      <c r="DJ290" s="441"/>
      <c r="DK290" s="441"/>
      <c r="DL290" s="441"/>
      <c r="DM290" s="441"/>
      <c r="DN290" s="441"/>
      <c r="DO290" s="441"/>
      <c r="DP290" s="441"/>
      <c r="DQ290" s="441"/>
      <c r="DR290" s="441"/>
      <c r="DS290" s="441"/>
      <c r="DT290" s="441"/>
      <c r="DU290" s="441"/>
      <c r="DV290" s="441"/>
      <c r="DW290" s="441"/>
      <c r="DX290" s="441"/>
      <c r="DY290" s="441"/>
      <c r="DZ290" s="441"/>
      <c r="EA290" s="441"/>
      <c r="EB290" s="441"/>
      <c r="EC290" s="441"/>
      <c r="ED290" s="441"/>
      <c r="EE290" s="441"/>
      <c r="EF290" s="441"/>
      <c r="EG290" s="441"/>
      <c r="EH290" s="441"/>
      <c r="EI290" s="441"/>
      <c r="EJ290" s="441"/>
      <c r="EK290" s="441"/>
      <c r="EL290" s="441"/>
      <c r="EM290" s="441"/>
      <c r="EN290" s="441"/>
      <c r="EO290" s="441"/>
      <c r="EP290" s="441"/>
      <c r="EQ290" s="441"/>
      <c r="ER290" s="441"/>
      <c r="ES290" s="441"/>
      <c r="ET290" s="441"/>
      <c r="EU290" s="441"/>
      <c r="EV290" s="441"/>
      <c r="EW290" s="441"/>
      <c r="EX290" s="441"/>
      <c r="EY290" s="441"/>
      <c r="EZ290" s="441"/>
      <c r="FA290" s="441"/>
      <c r="FB290" s="441"/>
      <c r="FC290" s="441"/>
      <c r="FD290" s="441"/>
      <c r="FE290" s="441"/>
      <c r="FF290" s="441"/>
      <c r="FG290" s="441"/>
      <c r="FH290" s="441"/>
      <c r="FI290" s="441"/>
      <c r="FJ290" s="441"/>
      <c r="FK290" s="441"/>
      <c r="FL290" s="441"/>
      <c r="FM290" s="441"/>
      <c r="FN290" s="441"/>
      <c r="FO290" s="441"/>
      <c r="FP290" s="441"/>
      <c r="FQ290" s="441"/>
      <c r="FR290" s="441"/>
      <c r="FS290" s="441"/>
      <c r="FT290" s="441"/>
      <c r="FU290" s="441"/>
      <c r="FV290" s="441"/>
      <c r="FW290" s="441"/>
      <c r="FX290" s="441"/>
      <c r="FY290" s="441"/>
      <c r="FZ290" s="441"/>
      <c r="GA290" s="441"/>
      <c r="GB290" s="441"/>
      <c r="GC290" s="441"/>
      <c r="GD290" s="441"/>
      <c r="GE290" s="441"/>
      <c r="GF290" s="441"/>
      <c r="GG290" s="441"/>
      <c r="GH290" s="441"/>
      <c r="GI290" s="441"/>
      <c r="GJ290" s="441"/>
      <c r="GK290" s="441"/>
      <c r="GL290" s="441"/>
      <c r="GM290" s="441"/>
      <c r="GN290" s="441"/>
      <c r="GO290" s="441"/>
      <c r="GP290" s="441"/>
      <c r="GQ290" s="441"/>
      <c r="GR290" s="441"/>
      <c r="GS290" s="441"/>
      <c r="GT290" s="441"/>
      <c r="GU290" s="441"/>
      <c r="GV290" s="441"/>
      <c r="GW290" s="441"/>
      <c r="GX290" s="441"/>
      <c r="GY290" s="441"/>
      <c r="GZ290" s="441"/>
      <c r="HA290" s="441"/>
      <c r="HB290" s="441"/>
      <c r="HC290" s="441"/>
      <c r="HD290" s="441"/>
      <c r="HE290" s="441"/>
      <c r="HF290" s="441"/>
      <c r="HG290" s="441"/>
      <c r="HH290" s="441"/>
      <c r="HI290" s="441"/>
      <c r="HJ290" s="441"/>
      <c r="HK290" s="441"/>
      <c r="HL290" s="441"/>
      <c r="HM290" s="441"/>
      <c r="HN290" s="441"/>
      <c r="HO290" s="441"/>
      <c r="HP290" s="441"/>
      <c r="HQ290" s="441"/>
      <c r="HR290" s="441"/>
      <c r="HS290" s="441"/>
      <c r="HT290" s="441"/>
      <c r="HU290" s="441"/>
      <c r="HV290" s="441"/>
      <c r="HW290" s="441"/>
      <c r="HX290" s="441"/>
      <c r="HY290" s="441"/>
      <c r="HZ290" s="441"/>
      <c r="IA290" s="441"/>
      <c r="IB290" s="441"/>
      <c r="IC290" s="441"/>
      <c r="ID290" s="441"/>
      <c r="IE290" s="441"/>
      <c r="IF290" s="441"/>
      <c r="IG290" s="441"/>
      <c r="IH290" s="441"/>
      <c r="II290" s="441"/>
      <c r="IJ290" s="441"/>
      <c r="IK290" s="441"/>
      <c r="IL290" s="441"/>
      <c r="IM290" s="441"/>
      <c r="IN290" s="441"/>
      <c r="IO290" s="441"/>
      <c r="IP290" s="441"/>
      <c r="IQ290" s="441"/>
      <c r="IR290" s="441"/>
      <c r="IS290" s="441"/>
      <c r="IT290" s="441"/>
      <c r="IU290" s="441"/>
      <c r="IV290" s="441"/>
    </row>
    <row r="291" spans="1:256" s="245" customFormat="1" ht="14.1" customHeight="1" x14ac:dyDescent="0.2">
      <c r="A291" s="223" t="s">
        <v>1833</v>
      </c>
      <c r="B291" s="417"/>
      <c r="C291" s="183" t="s">
        <v>1851</v>
      </c>
      <c r="D291" s="425"/>
      <c r="E291" s="513"/>
      <c r="F291" s="418"/>
      <c r="G291" s="418"/>
      <c r="H291" s="426"/>
      <c r="I291" s="964"/>
      <c r="J291" s="465"/>
      <c r="K291" s="441"/>
      <c r="L291" s="441"/>
      <c r="M291" s="441"/>
      <c r="N291" s="441"/>
      <c r="O291" s="441"/>
      <c r="P291" s="441"/>
      <c r="Q291" s="441"/>
      <c r="R291" s="441"/>
      <c r="S291" s="441"/>
      <c r="T291" s="441"/>
      <c r="U291" s="441"/>
      <c r="V291" s="441"/>
      <c r="W291" s="441"/>
      <c r="X291" s="441"/>
      <c r="Y291" s="441"/>
      <c r="Z291" s="441"/>
      <c r="AA291" s="441"/>
      <c r="AB291" s="441"/>
      <c r="AC291" s="441"/>
      <c r="AD291" s="441"/>
      <c r="AE291" s="441"/>
      <c r="AF291" s="441"/>
      <c r="AG291" s="441"/>
      <c r="AH291" s="441"/>
      <c r="AI291" s="441"/>
      <c r="AJ291" s="441"/>
      <c r="AK291" s="441"/>
      <c r="AL291" s="441"/>
      <c r="AM291" s="441"/>
      <c r="AN291" s="441"/>
      <c r="AO291" s="441"/>
      <c r="AP291" s="441"/>
      <c r="AQ291" s="441"/>
      <c r="AR291" s="441"/>
      <c r="AS291" s="441"/>
      <c r="AT291" s="441"/>
      <c r="AU291" s="441"/>
      <c r="AV291" s="441"/>
      <c r="AW291" s="441"/>
      <c r="AX291" s="441"/>
      <c r="AY291" s="441"/>
      <c r="AZ291" s="441"/>
      <c r="BA291" s="441"/>
      <c r="BB291" s="441"/>
      <c r="BC291" s="441"/>
      <c r="BD291" s="441"/>
      <c r="BE291" s="441"/>
      <c r="BF291" s="441"/>
      <c r="BG291" s="441"/>
      <c r="BH291" s="441"/>
      <c r="BI291" s="441"/>
      <c r="BJ291" s="441"/>
      <c r="BK291" s="441"/>
      <c r="BL291" s="441"/>
      <c r="BM291" s="441"/>
      <c r="BN291" s="441"/>
      <c r="BO291" s="441"/>
      <c r="BP291" s="441"/>
      <c r="BQ291" s="441"/>
      <c r="BR291" s="441"/>
      <c r="BS291" s="441"/>
      <c r="BT291" s="441"/>
      <c r="BU291" s="441"/>
      <c r="BV291" s="441"/>
      <c r="BW291" s="441"/>
      <c r="BX291" s="441"/>
      <c r="BY291" s="441"/>
      <c r="BZ291" s="441"/>
      <c r="CA291" s="441"/>
      <c r="CB291" s="441"/>
      <c r="CC291" s="441"/>
      <c r="CD291" s="441"/>
      <c r="CE291" s="441"/>
      <c r="CF291" s="441"/>
      <c r="CG291" s="441"/>
      <c r="CH291" s="441"/>
      <c r="CI291" s="441"/>
      <c r="CJ291" s="441"/>
      <c r="CK291" s="441"/>
      <c r="CL291" s="441"/>
      <c r="CM291" s="441"/>
      <c r="CN291" s="441"/>
      <c r="CO291" s="441"/>
      <c r="CP291" s="441"/>
      <c r="CQ291" s="441"/>
      <c r="CR291" s="441"/>
      <c r="CS291" s="441"/>
      <c r="CT291" s="441"/>
      <c r="CU291" s="441"/>
      <c r="CV291" s="441"/>
      <c r="CW291" s="441"/>
      <c r="CX291" s="441"/>
      <c r="CY291" s="441"/>
      <c r="CZ291" s="441"/>
      <c r="DA291" s="441"/>
      <c r="DB291" s="441"/>
      <c r="DC291" s="441"/>
      <c r="DD291" s="441"/>
      <c r="DE291" s="441"/>
      <c r="DF291" s="441"/>
      <c r="DG291" s="441"/>
      <c r="DH291" s="441"/>
      <c r="DI291" s="441"/>
      <c r="DJ291" s="441"/>
      <c r="DK291" s="441"/>
      <c r="DL291" s="441"/>
      <c r="DM291" s="441"/>
      <c r="DN291" s="441"/>
      <c r="DO291" s="441"/>
      <c r="DP291" s="441"/>
      <c r="DQ291" s="441"/>
      <c r="DR291" s="441"/>
      <c r="DS291" s="441"/>
      <c r="DT291" s="441"/>
      <c r="DU291" s="441"/>
      <c r="DV291" s="441"/>
      <c r="DW291" s="441"/>
      <c r="DX291" s="441"/>
      <c r="DY291" s="441"/>
      <c r="DZ291" s="441"/>
      <c r="EA291" s="441"/>
      <c r="EB291" s="441"/>
      <c r="EC291" s="441"/>
      <c r="ED291" s="441"/>
      <c r="EE291" s="441"/>
      <c r="EF291" s="441"/>
      <c r="EG291" s="441"/>
      <c r="EH291" s="441"/>
      <c r="EI291" s="441"/>
      <c r="EJ291" s="441"/>
      <c r="EK291" s="441"/>
      <c r="EL291" s="441"/>
      <c r="EM291" s="441"/>
      <c r="EN291" s="441"/>
      <c r="EO291" s="441"/>
      <c r="EP291" s="441"/>
      <c r="EQ291" s="441"/>
      <c r="ER291" s="441"/>
      <c r="ES291" s="441"/>
      <c r="ET291" s="441"/>
      <c r="EU291" s="441"/>
      <c r="EV291" s="441"/>
      <c r="EW291" s="441"/>
      <c r="EX291" s="441"/>
      <c r="EY291" s="441"/>
      <c r="EZ291" s="441"/>
      <c r="FA291" s="441"/>
      <c r="FB291" s="441"/>
      <c r="FC291" s="441"/>
      <c r="FD291" s="441"/>
      <c r="FE291" s="441"/>
      <c r="FF291" s="441"/>
      <c r="FG291" s="441"/>
      <c r="FH291" s="441"/>
      <c r="FI291" s="441"/>
      <c r="FJ291" s="441"/>
      <c r="FK291" s="441"/>
      <c r="FL291" s="441"/>
      <c r="FM291" s="441"/>
      <c r="FN291" s="441"/>
      <c r="FO291" s="441"/>
      <c r="FP291" s="441"/>
      <c r="FQ291" s="441"/>
      <c r="FR291" s="441"/>
      <c r="FS291" s="441"/>
      <c r="FT291" s="441"/>
      <c r="FU291" s="441"/>
      <c r="FV291" s="441"/>
      <c r="FW291" s="441"/>
      <c r="FX291" s="441"/>
      <c r="FY291" s="441"/>
      <c r="FZ291" s="441"/>
      <c r="GA291" s="441"/>
      <c r="GB291" s="441"/>
      <c r="GC291" s="441"/>
      <c r="GD291" s="441"/>
      <c r="GE291" s="441"/>
      <c r="GF291" s="441"/>
      <c r="GG291" s="441"/>
      <c r="GH291" s="441"/>
      <c r="GI291" s="441"/>
      <c r="GJ291" s="441"/>
      <c r="GK291" s="441"/>
      <c r="GL291" s="441"/>
      <c r="GM291" s="441"/>
      <c r="GN291" s="441"/>
      <c r="GO291" s="441"/>
      <c r="GP291" s="441"/>
      <c r="GQ291" s="441"/>
      <c r="GR291" s="441"/>
      <c r="GS291" s="441"/>
      <c r="GT291" s="441"/>
      <c r="GU291" s="441"/>
      <c r="GV291" s="441"/>
      <c r="GW291" s="441"/>
      <c r="GX291" s="441"/>
      <c r="GY291" s="441"/>
      <c r="GZ291" s="441"/>
      <c r="HA291" s="441"/>
      <c r="HB291" s="441"/>
      <c r="HC291" s="441"/>
      <c r="HD291" s="441"/>
      <c r="HE291" s="441"/>
      <c r="HF291" s="441"/>
      <c r="HG291" s="441"/>
      <c r="HH291" s="441"/>
      <c r="HI291" s="441"/>
      <c r="HJ291" s="441"/>
      <c r="HK291" s="441"/>
      <c r="HL291" s="441"/>
      <c r="HM291" s="441"/>
      <c r="HN291" s="441"/>
      <c r="HO291" s="441"/>
      <c r="HP291" s="441"/>
      <c r="HQ291" s="441"/>
      <c r="HR291" s="441"/>
      <c r="HS291" s="441"/>
      <c r="HT291" s="441"/>
      <c r="HU291" s="441"/>
      <c r="HV291" s="441"/>
      <c r="HW291" s="441"/>
      <c r="HX291" s="441"/>
      <c r="HY291" s="441"/>
      <c r="HZ291" s="441"/>
      <c r="IA291" s="441"/>
      <c r="IB291" s="441"/>
      <c r="IC291" s="441"/>
      <c r="ID291" s="441"/>
      <c r="IE291" s="441"/>
      <c r="IF291" s="441"/>
      <c r="IG291" s="441"/>
      <c r="IH291" s="441"/>
      <c r="II291" s="441"/>
      <c r="IJ291" s="441"/>
      <c r="IK291" s="441"/>
      <c r="IL291" s="441"/>
      <c r="IM291" s="441"/>
      <c r="IN291" s="441"/>
      <c r="IO291" s="441"/>
      <c r="IP291" s="441"/>
      <c r="IQ291" s="441"/>
      <c r="IR291" s="441"/>
      <c r="IS291" s="441"/>
      <c r="IT291" s="441"/>
      <c r="IU291" s="441"/>
      <c r="IV291" s="441"/>
    </row>
    <row r="292" spans="1:256" s="245" customFormat="1" ht="14.1" customHeight="1" x14ac:dyDescent="0.2">
      <c r="A292" s="223" t="s">
        <v>1477</v>
      </c>
      <c r="B292" s="444" t="s">
        <v>271</v>
      </c>
      <c r="C292" s="183" t="s">
        <v>1492</v>
      </c>
      <c r="D292" s="445" t="s">
        <v>1504</v>
      </c>
      <c r="E292" s="513"/>
      <c r="F292" s="162" t="s">
        <v>13</v>
      </c>
      <c r="G292" s="418"/>
      <c r="H292" s="514">
        <v>43027.29</v>
      </c>
      <c r="I292" s="288">
        <f t="shared" si="18"/>
        <v>43027.29</v>
      </c>
      <c r="J292" s="465"/>
      <c r="K292" s="441"/>
      <c r="L292" s="441"/>
      <c r="M292" s="441"/>
      <c r="N292" s="441"/>
      <c r="O292" s="441"/>
      <c r="P292" s="441"/>
      <c r="Q292" s="441"/>
      <c r="R292" s="441"/>
      <c r="S292" s="441"/>
      <c r="T292" s="441"/>
      <c r="U292" s="441"/>
      <c r="V292" s="441"/>
      <c r="W292" s="441"/>
      <c r="X292" s="441"/>
      <c r="Y292" s="441"/>
      <c r="Z292" s="441"/>
      <c r="AA292" s="441"/>
      <c r="AB292" s="441"/>
      <c r="AC292" s="441"/>
      <c r="AD292" s="441"/>
      <c r="AE292" s="441"/>
      <c r="AF292" s="441"/>
      <c r="AG292" s="441"/>
      <c r="AH292" s="441"/>
      <c r="AI292" s="441"/>
      <c r="AJ292" s="441"/>
      <c r="AK292" s="441"/>
      <c r="AL292" s="441"/>
      <c r="AM292" s="441"/>
      <c r="AN292" s="441"/>
      <c r="AO292" s="441"/>
      <c r="AP292" s="441"/>
      <c r="AQ292" s="441"/>
      <c r="AR292" s="441"/>
      <c r="AS292" s="441"/>
      <c r="AT292" s="441"/>
      <c r="AU292" s="441"/>
      <c r="AV292" s="441"/>
      <c r="AW292" s="441"/>
      <c r="AX292" s="441"/>
      <c r="AY292" s="441"/>
      <c r="AZ292" s="441"/>
      <c r="BA292" s="441"/>
      <c r="BB292" s="441"/>
      <c r="BC292" s="441"/>
      <c r="BD292" s="441"/>
      <c r="BE292" s="441"/>
      <c r="BF292" s="441"/>
      <c r="BG292" s="441"/>
      <c r="BH292" s="441"/>
      <c r="BI292" s="441"/>
      <c r="BJ292" s="441"/>
      <c r="BK292" s="441"/>
      <c r="BL292" s="441"/>
      <c r="BM292" s="441"/>
      <c r="BN292" s="441"/>
      <c r="BO292" s="441"/>
      <c r="BP292" s="441"/>
      <c r="BQ292" s="441"/>
      <c r="BR292" s="441"/>
      <c r="BS292" s="441"/>
      <c r="BT292" s="441"/>
      <c r="BU292" s="441"/>
      <c r="BV292" s="441"/>
      <c r="BW292" s="441"/>
      <c r="BX292" s="441"/>
      <c r="BY292" s="441"/>
      <c r="BZ292" s="441"/>
      <c r="CA292" s="441"/>
      <c r="CB292" s="441"/>
      <c r="CC292" s="441"/>
      <c r="CD292" s="441"/>
      <c r="CE292" s="441"/>
      <c r="CF292" s="441"/>
      <c r="CG292" s="441"/>
      <c r="CH292" s="441"/>
      <c r="CI292" s="441"/>
      <c r="CJ292" s="441"/>
      <c r="CK292" s="441"/>
      <c r="CL292" s="441"/>
      <c r="CM292" s="441"/>
      <c r="CN292" s="441"/>
      <c r="CO292" s="441"/>
      <c r="CP292" s="441"/>
      <c r="CQ292" s="441"/>
      <c r="CR292" s="441"/>
      <c r="CS292" s="441"/>
      <c r="CT292" s="441"/>
      <c r="CU292" s="441"/>
      <c r="CV292" s="441"/>
      <c r="CW292" s="441"/>
      <c r="CX292" s="441"/>
      <c r="CY292" s="441"/>
      <c r="CZ292" s="441"/>
      <c r="DA292" s="441"/>
      <c r="DB292" s="441"/>
      <c r="DC292" s="441"/>
      <c r="DD292" s="441"/>
      <c r="DE292" s="441"/>
      <c r="DF292" s="441"/>
      <c r="DG292" s="441"/>
      <c r="DH292" s="441"/>
      <c r="DI292" s="441"/>
      <c r="DJ292" s="441"/>
      <c r="DK292" s="441"/>
      <c r="DL292" s="441"/>
      <c r="DM292" s="441"/>
      <c r="DN292" s="441"/>
      <c r="DO292" s="441"/>
      <c r="DP292" s="441"/>
      <c r="DQ292" s="441"/>
      <c r="DR292" s="441"/>
      <c r="DS292" s="441"/>
      <c r="DT292" s="441"/>
      <c r="DU292" s="441"/>
      <c r="DV292" s="441"/>
      <c r="DW292" s="441"/>
      <c r="DX292" s="441"/>
      <c r="DY292" s="441"/>
      <c r="DZ292" s="441"/>
      <c r="EA292" s="441"/>
      <c r="EB292" s="441"/>
      <c r="EC292" s="441"/>
      <c r="ED292" s="441"/>
      <c r="EE292" s="441"/>
      <c r="EF292" s="441"/>
      <c r="EG292" s="441"/>
      <c r="EH292" s="441"/>
      <c r="EI292" s="441"/>
      <c r="EJ292" s="441"/>
      <c r="EK292" s="441"/>
      <c r="EL292" s="441"/>
      <c r="EM292" s="441"/>
      <c r="EN292" s="441"/>
      <c r="EO292" s="441"/>
      <c r="EP292" s="441"/>
      <c r="EQ292" s="441"/>
      <c r="ER292" s="441"/>
      <c r="ES292" s="441"/>
      <c r="ET292" s="441"/>
      <c r="EU292" s="441"/>
      <c r="EV292" s="441"/>
      <c r="EW292" s="441"/>
      <c r="EX292" s="441"/>
      <c r="EY292" s="441"/>
      <c r="EZ292" s="441"/>
      <c r="FA292" s="441"/>
      <c r="FB292" s="441"/>
      <c r="FC292" s="441"/>
      <c r="FD292" s="441"/>
      <c r="FE292" s="441"/>
      <c r="FF292" s="441"/>
      <c r="FG292" s="441"/>
      <c r="FH292" s="441"/>
      <c r="FI292" s="441"/>
      <c r="FJ292" s="441"/>
      <c r="FK292" s="441"/>
      <c r="FL292" s="441"/>
      <c r="FM292" s="441"/>
      <c r="FN292" s="441"/>
      <c r="FO292" s="441"/>
      <c r="FP292" s="441"/>
      <c r="FQ292" s="441"/>
      <c r="FR292" s="441"/>
      <c r="FS292" s="441"/>
      <c r="FT292" s="441"/>
      <c r="FU292" s="441"/>
      <c r="FV292" s="441"/>
      <c r="FW292" s="441"/>
      <c r="FX292" s="441"/>
      <c r="FY292" s="441"/>
      <c r="FZ292" s="441"/>
      <c r="GA292" s="441"/>
      <c r="GB292" s="441"/>
      <c r="GC292" s="441"/>
      <c r="GD292" s="441"/>
      <c r="GE292" s="441"/>
      <c r="GF292" s="441"/>
      <c r="GG292" s="441"/>
      <c r="GH292" s="441"/>
      <c r="GI292" s="441"/>
      <c r="GJ292" s="441"/>
      <c r="GK292" s="441"/>
      <c r="GL292" s="441"/>
      <c r="GM292" s="441"/>
      <c r="GN292" s="441"/>
      <c r="GO292" s="441"/>
      <c r="GP292" s="441"/>
      <c r="GQ292" s="441"/>
      <c r="GR292" s="441"/>
      <c r="GS292" s="441"/>
      <c r="GT292" s="441"/>
      <c r="GU292" s="441"/>
      <c r="GV292" s="441"/>
      <c r="GW292" s="441"/>
      <c r="GX292" s="441"/>
      <c r="GY292" s="441"/>
      <c r="GZ292" s="441"/>
      <c r="HA292" s="441"/>
      <c r="HB292" s="441"/>
      <c r="HC292" s="441"/>
      <c r="HD292" s="441"/>
      <c r="HE292" s="441"/>
      <c r="HF292" s="441"/>
      <c r="HG292" s="441"/>
      <c r="HH292" s="441"/>
      <c r="HI292" s="441"/>
      <c r="HJ292" s="441"/>
      <c r="HK292" s="441"/>
      <c r="HL292" s="441"/>
      <c r="HM292" s="441"/>
      <c r="HN292" s="441"/>
      <c r="HO292" s="441"/>
      <c r="HP292" s="441"/>
      <c r="HQ292" s="441"/>
      <c r="HR292" s="441"/>
      <c r="HS292" s="441"/>
      <c r="HT292" s="441"/>
      <c r="HU292" s="441"/>
      <c r="HV292" s="441"/>
      <c r="HW292" s="441"/>
      <c r="HX292" s="441"/>
      <c r="HY292" s="441"/>
      <c r="HZ292" s="441"/>
      <c r="IA292" s="441"/>
      <c r="IB292" s="441"/>
      <c r="IC292" s="441"/>
      <c r="ID292" s="441"/>
      <c r="IE292" s="441"/>
      <c r="IF292" s="441"/>
      <c r="IG292" s="441"/>
      <c r="IH292" s="441"/>
      <c r="II292" s="441"/>
      <c r="IJ292" s="441"/>
      <c r="IK292" s="441"/>
      <c r="IL292" s="441"/>
      <c r="IM292" s="441"/>
      <c r="IN292" s="441"/>
      <c r="IO292" s="441"/>
      <c r="IP292" s="441"/>
      <c r="IQ292" s="441"/>
      <c r="IR292" s="441"/>
      <c r="IS292" s="441"/>
      <c r="IT292" s="441"/>
      <c r="IU292" s="441"/>
      <c r="IV292" s="441"/>
    </row>
    <row r="293" spans="1:256" s="245" customFormat="1" ht="14.1" customHeight="1" x14ac:dyDescent="0.2">
      <c r="A293" s="223" t="s">
        <v>1834</v>
      </c>
      <c r="B293" s="417"/>
      <c r="C293" s="183" t="s">
        <v>1852</v>
      </c>
      <c r="D293" s="425"/>
      <c r="E293" s="513"/>
      <c r="F293" s="418"/>
      <c r="G293" s="418"/>
      <c r="H293" s="426"/>
      <c r="I293" s="964"/>
      <c r="J293" s="465"/>
      <c r="K293" s="441"/>
      <c r="L293" s="441"/>
      <c r="M293" s="441"/>
      <c r="N293" s="441"/>
      <c r="O293" s="441"/>
      <c r="P293" s="441"/>
      <c r="Q293" s="441"/>
      <c r="R293" s="441"/>
      <c r="S293" s="441"/>
      <c r="T293" s="441"/>
      <c r="U293" s="441"/>
      <c r="V293" s="441"/>
      <c r="W293" s="441"/>
      <c r="X293" s="441"/>
      <c r="Y293" s="441"/>
      <c r="Z293" s="441"/>
      <c r="AA293" s="441"/>
      <c r="AB293" s="441"/>
      <c r="AC293" s="441"/>
      <c r="AD293" s="441"/>
      <c r="AE293" s="441"/>
      <c r="AF293" s="441"/>
      <c r="AG293" s="441"/>
      <c r="AH293" s="441"/>
      <c r="AI293" s="441"/>
      <c r="AJ293" s="441"/>
      <c r="AK293" s="441"/>
      <c r="AL293" s="441"/>
      <c r="AM293" s="441"/>
      <c r="AN293" s="441"/>
      <c r="AO293" s="441"/>
      <c r="AP293" s="441"/>
      <c r="AQ293" s="441"/>
      <c r="AR293" s="441"/>
      <c r="AS293" s="441"/>
      <c r="AT293" s="441"/>
      <c r="AU293" s="441"/>
      <c r="AV293" s="441"/>
      <c r="AW293" s="441"/>
      <c r="AX293" s="441"/>
      <c r="AY293" s="441"/>
      <c r="AZ293" s="441"/>
      <c r="BA293" s="441"/>
      <c r="BB293" s="441"/>
      <c r="BC293" s="441"/>
      <c r="BD293" s="441"/>
      <c r="BE293" s="441"/>
      <c r="BF293" s="441"/>
      <c r="BG293" s="441"/>
      <c r="BH293" s="441"/>
      <c r="BI293" s="441"/>
      <c r="BJ293" s="441"/>
      <c r="BK293" s="441"/>
      <c r="BL293" s="441"/>
      <c r="BM293" s="441"/>
      <c r="BN293" s="441"/>
      <c r="BO293" s="441"/>
      <c r="BP293" s="441"/>
      <c r="BQ293" s="441"/>
      <c r="BR293" s="441"/>
      <c r="BS293" s="441"/>
      <c r="BT293" s="441"/>
      <c r="BU293" s="441"/>
      <c r="BV293" s="441"/>
      <c r="BW293" s="441"/>
      <c r="BX293" s="441"/>
      <c r="BY293" s="441"/>
      <c r="BZ293" s="441"/>
      <c r="CA293" s="441"/>
      <c r="CB293" s="441"/>
      <c r="CC293" s="441"/>
      <c r="CD293" s="441"/>
      <c r="CE293" s="441"/>
      <c r="CF293" s="441"/>
      <c r="CG293" s="441"/>
      <c r="CH293" s="441"/>
      <c r="CI293" s="441"/>
      <c r="CJ293" s="441"/>
      <c r="CK293" s="441"/>
      <c r="CL293" s="441"/>
      <c r="CM293" s="441"/>
      <c r="CN293" s="441"/>
      <c r="CO293" s="441"/>
      <c r="CP293" s="441"/>
      <c r="CQ293" s="441"/>
      <c r="CR293" s="441"/>
      <c r="CS293" s="441"/>
      <c r="CT293" s="441"/>
      <c r="CU293" s="441"/>
      <c r="CV293" s="441"/>
      <c r="CW293" s="441"/>
      <c r="CX293" s="441"/>
      <c r="CY293" s="441"/>
      <c r="CZ293" s="441"/>
      <c r="DA293" s="441"/>
      <c r="DB293" s="441"/>
      <c r="DC293" s="441"/>
      <c r="DD293" s="441"/>
      <c r="DE293" s="441"/>
      <c r="DF293" s="441"/>
      <c r="DG293" s="441"/>
      <c r="DH293" s="441"/>
      <c r="DI293" s="441"/>
      <c r="DJ293" s="441"/>
      <c r="DK293" s="441"/>
      <c r="DL293" s="441"/>
      <c r="DM293" s="441"/>
      <c r="DN293" s="441"/>
      <c r="DO293" s="441"/>
      <c r="DP293" s="441"/>
      <c r="DQ293" s="441"/>
      <c r="DR293" s="441"/>
      <c r="DS293" s="441"/>
      <c r="DT293" s="441"/>
      <c r="DU293" s="441"/>
      <c r="DV293" s="441"/>
      <c r="DW293" s="441"/>
      <c r="DX293" s="441"/>
      <c r="DY293" s="441"/>
      <c r="DZ293" s="441"/>
      <c r="EA293" s="441"/>
      <c r="EB293" s="441"/>
      <c r="EC293" s="441"/>
      <c r="ED293" s="441"/>
      <c r="EE293" s="441"/>
      <c r="EF293" s="441"/>
      <c r="EG293" s="441"/>
      <c r="EH293" s="441"/>
      <c r="EI293" s="441"/>
      <c r="EJ293" s="441"/>
      <c r="EK293" s="441"/>
      <c r="EL293" s="441"/>
      <c r="EM293" s="441"/>
      <c r="EN293" s="441"/>
      <c r="EO293" s="441"/>
      <c r="EP293" s="441"/>
      <c r="EQ293" s="441"/>
      <c r="ER293" s="441"/>
      <c r="ES293" s="441"/>
      <c r="ET293" s="441"/>
      <c r="EU293" s="441"/>
      <c r="EV293" s="441"/>
      <c r="EW293" s="441"/>
      <c r="EX293" s="441"/>
      <c r="EY293" s="441"/>
      <c r="EZ293" s="441"/>
      <c r="FA293" s="441"/>
      <c r="FB293" s="441"/>
      <c r="FC293" s="441"/>
      <c r="FD293" s="441"/>
      <c r="FE293" s="441"/>
      <c r="FF293" s="441"/>
      <c r="FG293" s="441"/>
      <c r="FH293" s="441"/>
      <c r="FI293" s="441"/>
      <c r="FJ293" s="441"/>
      <c r="FK293" s="441"/>
      <c r="FL293" s="441"/>
      <c r="FM293" s="441"/>
      <c r="FN293" s="441"/>
      <c r="FO293" s="441"/>
      <c r="FP293" s="441"/>
      <c r="FQ293" s="441"/>
      <c r="FR293" s="441"/>
      <c r="FS293" s="441"/>
      <c r="FT293" s="441"/>
      <c r="FU293" s="441"/>
      <c r="FV293" s="441"/>
      <c r="FW293" s="441"/>
      <c r="FX293" s="441"/>
      <c r="FY293" s="441"/>
      <c r="FZ293" s="441"/>
      <c r="GA293" s="441"/>
      <c r="GB293" s="441"/>
      <c r="GC293" s="441"/>
      <c r="GD293" s="441"/>
      <c r="GE293" s="441"/>
      <c r="GF293" s="441"/>
      <c r="GG293" s="441"/>
      <c r="GH293" s="441"/>
      <c r="GI293" s="441"/>
      <c r="GJ293" s="441"/>
      <c r="GK293" s="441"/>
      <c r="GL293" s="441"/>
      <c r="GM293" s="441"/>
      <c r="GN293" s="441"/>
      <c r="GO293" s="441"/>
      <c r="GP293" s="441"/>
      <c r="GQ293" s="441"/>
      <c r="GR293" s="441"/>
      <c r="GS293" s="441"/>
      <c r="GT293" s="441"/>
      <c r="GU293" s="441"/>
      <c r="GV293" s="441"/>
      <c r="GW293" s="441"/>
      <c r="GX293" s="441"/>
      <c r="GY293" s="441"/>
      <c r="GZ293" s="441"/>
      <c r="HA293" s="441"/>
      <c r="HB293" s="441"/>
      <c r="HC293" s="441"/>
      <c r="HD293" s="441"/>
      <c r="HE293" s="441"/>
      <c r="HF293" s="441"/>
      <c r="HG293" s="441"/>
      <c r="HH293" s="441"/>
      <c r="HI293" s="441"/>
      <c r="HJ293" s="441"/>
      <c r="HK293" s="441"/>
      <c r="HL293" s="441"/>
      <c r="HM293" s="441"/>
      <c r="HN293" s="441"/>
      <c r="HO293" s="441"/>
      <c r="HP293" s="441"/>
      <c r="HQ293" s="441"/>
      <c r="HR293" s="441"/>
      <c r="HS293" s="441"/>
      <c r="HT293" s="441"/>
      <c r="HU293" s="441"/>
      <c r="HV293" s="441"/>
      <c r="HW293" s="441"/>
      <c r="HX293" s="441"/>
      <c r="HY293" s="441"/>
      <c r="HZ293" s="441"/>
      <c r="IA293" s="441"/>
      <c r="IB293" s="441"/>
      <c r="IC293" s="441"/>
      <c r="ID293" s="441"/>
      <c r="IE293" s="441"/>
      <c r="IF293" s="441"/>
      <c r="IG293" s="441"/>
      <c r="IH293" s="441"/>
      <c r="II293" s="441"/>
      <c r="IJ293" s="441"/>
      <c r="IK293" s="441"/>
      <c r="IL293" s="441"/>
      <c r="IM293" s="441"/>
      <c r="IN293" s="441"/>
      <c r="IO293" s="441"/>
      <c r="IP293" s="441"/>
      <c r="IQ293" s="441"/>
      <c r="IR293" s="441"/>
      <c r="IS293" s="441"/>
      <c r="IT293" s="441"/>
      <c r="IU293" s="441"/>
      <c r="IV293" s="441"/>
    </row>
    <row r="294" spans="1:256" s="245" customFormat="1" ht="14.1" customHeight="1" x14ac:dyDescent="0.2">
      <c r="A294" s="223" t="s">
        <v>1478</v>
      </c>
      <c r="B294" s="444" t="s">
        <v>271</v>
      </c>
      <c r="C294" s="183" t="s">
        <v>1493</v>
      </c>
      <c r="D294" s="445" t="s">
        <v>1505</v>
      </c>
      <c r="E294" s="513"/>
      <c r="F294" s="162" t="s">
        <v>13</v>
      </c>
      <c r="G294" s="418"/>
      <c r="H294" s="514">
        <v>44053.47</v>
      </c>
      <c r="I294" s="288">
        <f t="shared" si="18"/>
        <v>44053.47</v>
      </c>
      <c r="J294" s="465"/>
      <c r="K294" s="441"/>
      <c r="L294" s="441"/>
      <c r="M294" s="441"/>
      <c r="N294" s="441"/>
      <c r="O294" s="441"/>
      <c r="P294" s="441"/>
      <c r="Q294" s="441"/>
      <c r="R294" s="441"/>
      <c r="S294" s="441"/>
      <c r="T294" s="441"/>
      <c r="U294" s="441"/>
      <c r="V294" s="441"/>
      <c r="W294" s="441"/>
      <c r="X294" s="441"/>
      <c r="Y294" s="441"/>
      <c r="Z294" s="441"/>
      <c r="AA294" s="441"/>
      <c r="AB294" s="441"/>
      <c r="AC294" s="441"/>
      <c r="AD294" s="441"/>
      <c r="AE294" s="441"/>
      <c r="AF294" s="441"/>
      <c r="AG294" s="441"/>
      <c r="AH294" s="441"/>
      <c r="AI294" s="441"/>
      <c r="AJ294" s="441"/>
      <c r="AK294" s="441"/>
      <c r="AL294" s="441"/>
      <c r="AM294" s="441"/>
      <c r="AN294" s="441"/>
      <c r="AO294" s="441"/>
      <c r="AP294" s="441"/>
      <c r="AQ294" s="441"/>
      <c r="AR294" s="441"/>
      <c r="AS294" s="441"/>
      <c r="AT294" s="441"/>
      <c r="AU294" s="441"/>
      <c r="AV294" s="441"/>
      <c r="AW294" s="441"/>
      <c r="AX294" s="441"/>
      <c r="AY294" s="441"/>
      <c r="AZ294" s="441"/>
      <c r="BA294" s="441"/>
      <c r="BB294" s="441"/>
      <c r="BC294" s="441"/>
      <c r="BD294" s="441"/>
      <c r="BE294" s="441"/>
      <c r="BF294" s="441"/>
      <c r="BG294" s="441"/>
      <c r="BH294" s="441"/>
      <c r="BI294" s="441"/>
      <c r="BJ294" s="441"/>
      <c r="BK294" s="441"/>
      <c r="BL294" s="441"/>
      <c r="BM294" s="441"/>
      <c r="BN294" s="441"/>
      <c r="BO294" s="441"/>
      <c r="BP294" s="441"/>
      <c r="BQ294" s="441"/>
      <c r="BR294" s="441"/>
      <c r="BS294" s="441"/>
      <c r="BT294" s="441"/>
      <c r="BU294" s="441"/>
      <c r="BV294" s="441"/>
      <c r="BW294" s="441"/>
      <c r="BX294" s="441"/>
      <c r="BY294" s="441"/>
      <c r="BZ294" s="441"/>
      <c r="CA294" s="441"/>
      <c r="CB294" s="441"/>
      <c r="CC294" s="441"/>
      <c r="CD294" s="441"/>
      <c r="CE294" s="441"/>
      <c r="CF294" s="441"/>
      <c r="CG294" s="441"/>
      <c r="CH294" s="441"/>
      <c r="CI294" s="441"/>
      <c r="CJ294" s="441"/>
      <c r="CK294" s="441"/>
      <c r="CL294" s="441"/>
      <c r="CM294" s="441"/>
      <c r="CN294" s="441"/>
      <c r="CO294" s="441"/>
      <c r="CP294" s="441"/>
      <c r="CQ294" s="441"/>
      <c r="CR294" s="441"/>
      <c r="CS294" s="441"/>
      <c r="CT294" s="441"/>
      <c r="CU294" s="441"/>
      <c r="CV294" s="441"/>
      <c r="CW294" s="441"/>
      <c r="CX294" s="441"/>
      <c r="CY294" s="441"/>
      <c r="CZ294" s="441"/>
      <c r="DA294" s="441"/>
      <c r="DB294" s="441"/>
      <c r="DC294" s="441"/>
      <c r="DD294" s="441"/>
      <c r="DE294" s="441"/>
      <c r="DF294" s="441"/>
      <c r="DG294" s="441"/>
      <c r="DH294" s="441"/>
      <c r="DI294" s="441"/>
      <c r="DJ294" s="441"/>
      <c r="DK294" s="441"/>
      <c r="DL294" s="441"/>
      <c r="DM294" s="441"/>
      <c r="DN294" s="441"/>
      <c r="DO294" s="441"/>
      <c r="DP294" s="441"/>
      <c r="DQ294" s="441"/>
      <c r="DR294" s="441"/>
      <c r="DS294" s="441"/>
      <c r="DT294" s="441"/>
      <c r="DU294" s="441"/>
      <c r="DV294" s="441"/>
      <c r="DW294" s="441"/>
      <c r="DX294" s="441"/>
      <c r="DY294" s="441"/>
      <c r="DZ294" s="441"/>
      <c r="EA294" s="441"/>
      <c r="EB294" s="441"/>
      <c r="EC294" s="441"/>
      <c r="ED294" s="441"/>
      <c r="EE294" s="441"/>
      <c r="EF294" s="441"/>
      <c r="EG294" s="441"/>
      <c r="EH294" s="441"/>
      <c r="EI294" s="441"/>
      <c r="EJ294" s="441"/>
      <c r="EK294" s="441"/>
      <c r="EL294" s="441"/>
      <c r="EM294" s="441"/>
      <c r="EN294" s="441"/>
      <c r="EO294" s="441"/>
      <c r="EP294" s="441"/>
      <c r="EQ294" s="441"/>
      <c r="ER294" s="441"/>
      <c r="ES294" s="441"/>
      <c r="ET294" s="441"/>
      <c r="EU294" s="441"/>
      <c r="EV294" s="441"/>
      <c r="EW294" s="441"/>
      <c r="EX294" s="441"/>
      <c r="EY294" s="441"/>
      <c r="EZ294" s="441"/>
      <c r="FA294" s="441"/>
      <c r="FB294" s="441"/>
      <c r="FC294" s="441"/>
      <c r="FD294" s="441"/>
      <c r="FE294" s="441"/>
      <c r="FF294" s="441"/>
      <c r="FG294" s="441"/>
      <c r="FH294" s="441"/>
      <c r="FI294" s="441"/>
      <c r="FJ294" s="441"/>
      <c r="FK294" s="441"/>
      <c r="FL294" s="441"/>
      <c r="FM294" s="441"/>
      <c r="FN294" s="441"/>
      <c r="FO294" s="441"/>
      <c r="FP294" s="441"/>
      <c r="FQ294" s="441"/>
      <c r="FR294" s="441"/>
      <c r="FS294" s="441"/>
      <c r="FT294" s="441"/>
      <c r="FU294" s="441"/>
      <c r="FV294" s="441"/>
      <c r="FW294" s="441"/>
      <c r="FX294" s="441"/>
      <c r="FY294" s="441"/>
      <c r="FZ294" s="441"/>
      <c r="GA294" s="441"/>
      <c r="GB294" s="441"/>
      <c r="GC294" s="441"/>
      <c r="GD294" s="441"/>
      <c r="GE294" s="441"/>
      <c r="GF294" s="441"/>
      <c r="GG294" s="441"/>
      <c r="GH294" s="441"/>
      <c r="GI294" s="441"/>
      <c r="GJ294" s="441"/>
      <c r="GK294" s="441"/>
      <c r="GL294" s="441"/>
      <c r="GM294" s="441"/>
      <c r="GN294" s="441"/>
      <c r="GO294" s="441"/>
      <c r="GP294" s="441"/>
      <c r="GQ294" s="441"/>
      <c r="GR294" s="441"/>
      <c r="GS294" s="441"/>
      <c r="GT294" s="441"/>
      <c r="GU294" s="441"/>
      <c r="GV294" s="441"/>
      <c r="GW294" s="441"/>
      <c r="GX294" s="441"/>
      <c r="GY294" s="441"/>
      <c r="GZ294" s="441"/>
      <c r="HA294" s="441"/>
      <c r="HB294" s="441"/>
      <c r="HC294" s="441"/>
      <c r="HD294" s="441"/>
      <c r="HE294" s="441"/>
      <c r="HF294" s="441"/>
      <c r="HG294" s="441"/>
      <c r="HH294" s="441"/>
      <c r="HI294" s="441"/>
      <c r="HJ294" s="441"/>
      <c r="HK294" s="441"/>
      <c r="HL294" s="441"/>
      <c r="HM294" s="441"/>
      <c r="HN294" s="441"/>
      <c r="HO294" s="441"/>
      <c r="HP294" s="441"/>
      <c r="HQ294" s="441"/>
      <c r="HR294" s="441"/>
      <c r="HS294" s="441"/>
      <c r="HT294" s="441"/>
      <c r="HU294" s="441"/>
      <c r="HV294" s="441"/>
      <c r="HW294" s="441"/>
      <c r="HX294" s="441"/>
      <c r="HY294" s="441"/>
      <c r="HZ294" s="441"/>
      <c r="IA294" s="441"/>
      <c r="IB294" s="441"/>
      <c r="IC294" s="441"/>
      <c r="ID294" s="441"/>
      <c r="IE294" s="441"/>
      <c r="IF294" s="441"/>
      <c r="IG294" s="441"/>
      <c r="IH294" s="441"/>
      <c r="II294" s="441"/>
      <c r="IJ294" s="441"/>
      <c r="IK294" s="441"/>
      <c r="IL294" s="441"/>
      <c r="IM294" s="441"/>
      <c r="IN294" s="441"/>
      <c r="IO294" s="441"/>
      <c r="IP294" s="441"/>
      <c r="IQ294" s="441"/>
      <c r="IR294" s="441"/>
      <c r="IS294" s="441"/>
      <c r="IT294" s="441"/>
      <c r="IU294" s="441"/>
      <c r="IV294" s="441"/>
    </row>
    <row r="295" spans="1:256" s="245" customFormat="1" ht="14.1" customHeight="1" x14ac:dyDescent="0.2">
      <c r="A295" s="223" t="s">
        <v>1835</v>
      </c>
      <c r="B295" s="417"/>
      <c r="C295" s="183" t="s">
        <v>1853</v>
      </c>
      <c r="D295" s="425"/>
      <c r="E295" s="513"/>
      <c r="F295" s="418"/>
      <c r="G295" s="418"/>
      <c r="H295" s="426"/>
      <c r="I295" s="964"/>
      <c r="J295" s="465"/>
      <c r="K295" s="441"/>
      <c r="L295" s="441"/>
      <c r="M295" s="441"/>
      <c r="N295" s="441"/>
      <c r="O295" s="441"/>
      <c r="P295" s="441"/>
      <c r="Q295" s="441"/>
      <c r="R295" s="441"/>
      <c r="S295" s="441"/>
      <c r="T295" s="441"/>
      <c r="U295" s="441"/>
      <c r="V295" s="441"/>
      <c r="W295" s="441"/>
      <c r="X295" s="441"/>
      <c r="Y295" s="441"/>
      <c r="Z295" s="441"/>
      <c r="AA295" s="441"/>
      <c r="AB295" s="441"/>
      <c r="AC295" s="441"/>
      <c r="AD295" s="441"/>
      <c r="AE295" s="441"/>
      <c r="AF295" s="441"/>
      <c r="AG295" s="441"/>
      <c r="AH295" s="441"/>
      <c r="AI295" s="441"/>
      <c r="AJ295" s="441"/>
      <c r="AK295" s="441"/>
      <c r="AL295" s="441"/>
      <c r="AM295" s="441"/>
      <c r="AN295" s="441"/>
      <c r="AO295" s="441"/>
      <c r="AP295" s="441"/>
      <c r="AQ295" s="441"/>
      <c r="AR295" s="441"/>
      <c r="AS295" s="441"/>
      <c r="AT295" s="441"/>
      <c r="AU295" s="441"/>
      <c r="AV295" s="441"/>
      <c r="AW295" s="441"/>
      <c r="AX295" s="441"/>
      <c r="AY295" s="441"/>
      <c r="AZ295" s="441"/>
      <c r="BA295" s="441"/>
      <c r="BB295" s="441"/>
      <c r="BC295" s="441"/>
      <c r="BD295" s="441"/>
      <c r="BE295" s="441"/>
      <c r="BF295" s="441"/>
      <c r="BG295" s="441"/>
      <c r="BH295" s="441"/>
      <c r="BI295" s="441"/>
      <c r="BJ295" s="441"/>
      <c r="BK295" s="441"/>
      <c r="BL295" s="441"/>
      <c r="BM295" s="441"/>
      <c r="BN295" s="441"/>
      <c r="BO295" s="441"/>
      <c r="BP295" s="441"/>
      <c r="BQ295" s="441"/>
      <c r="BR295" s="441"/>
      <c r="BS295" s="441"/>
      <c r="BT295" s="441"/>
      <c r="BU295" s="441"/>
      <c r="BV295" s="441"/>
      <c r="BW295" s="441"/>
      <c r="BX295" s="441"/>
      <c r="BY295" s="441"/>
      <c r="BZ295" s="441"/>
      <c r="CA295" s="441"/>
      <c r="CB295" s="441"/>
      <c r="CC295" s="441"/>
      <c r="CD295" s="441"/>
      <c r="CE295" s="441"/>
      <c r="CF295" s="441"/>
      <c r="CG295" s="441"/>
      <c r="CH295" s="441"/>
      <c r="CI295" s="441"/>
      <c r="CJ295" s="441"/>
      <c r="CK295" s="441"/>
      <c r="CL295" s="441"/>
      <c r="CM295" s="441"/>
      <c r="CN295" s="441"/>
      <c r="CO295" s="441"/>
      <c r="CP295" s="441"/>
      <c r="CQ295" s="441"/>
      <c r="CR295" s="441"/>
      <c r="CS295" s="441"/>
      <c r="CT295" s="441"/>
      <c r="CU295" s="441"/>
      <c r="CV295" s="441"/>
      <c r="CW295" s="441"/>
      <c r="CX295" s="441"/>
      <c r="CY295" s="441"/>
      <c r="CZ295" s="441"/>
      <c r="DA295" s="441"/>
      <c r="DB295" s="441"/>
      <c r="DC295" s="441"/>
      <c r="DD295" s="441"/>
      <c r="DE295" s="441"/>
      <c r="DF295" s="441"/>
      <c r="DG295" s="441"/>
      <c r="DH295" s="441"/>
      <c r="DI295" s="441"/>
      <c r="DJ295" s="441"/>
      <c r="DK295" s="441"/>
      <c r="DL295" s="441"/>
      <c r="DM295" s="441"/>
      <c r="DN295" s="441"/>
      <c r="DO295" s="441"/>
      <c r="DP295" s="441"/>
      <c r="DQ295" s="441"/>
      <c r="DR295" s="441"/>
      <c r="DS295" s="441"/>
      <c r="DT295" s="441"/>
      <c r="DU295" s="441"/>
      <c r="DV295" s="441"/>
      <c r="DW295" s="441"/>
      <c r="DX295" s="441"/>
      <c r="DY295" s="441"/>
      <c r="DZ295" s="441"/>
      <c r="EA295" s="441"/>
      <c r="EB295" s="441"/>
      <c r="EC295" s="441"/>
      <c r="ED295" s="441"/>
      <c r="EE295" s="441"/>
      <c r="EF295" s="441"/>
      <c r="EG295" s="441"/>
      <c r="EH295" s="441"/>
      <c r="EI295" s="441"/>
      <c r="EJ295" s="441"/>
      <c r="EK295" s="441"/>
      <c r="EL295" s="441"/>
      <c r="EM295" s="441"/>
      <c r="EN295" s="441"/>
      <c r="EO295" s="441"/>
      <c r="EP295" s="441"/>
      <c r="EQ295" s="441"/>
      <c r="ER295" s="441"/>
      <c r="ES295" s="441"/>
      <c r="ET295" s="441"/>
      <c r="EU295" s="441"/>
      <c r="EV295" s="441"/>
      <c r="EW295" s="441"/>
      <c r="EX295" s="441"/>
      <c r="EY295" s="441"/>
      <c r="EZ295" s="441"/>
      <c r="FA295" s="441"/>
      <c r="FB295" s="441"/>
      <c r="FC295" s="441"/>
      <c r="FD295" s="441"/>
      <c r="FE295" s="441"/>
      <c r="FF295" s="441"/>
      <c r="FG295" s="441"/>
      <c r="FH295" s="441"/>
      <c r="FI295" s="441"/>
      <c r="FJ295" s="441"/>
      <c r="FK295" s="441"/>
      <c r="FL295" s="441"/>
      <c r="FM295" s="441"/>
      <c r="FN295" s="441"/>
      <c r="FO295" s="441"/>
      <c r="FP295" s="441"/>
      <c r="FQ295" s="441"/>
      <c r="FR295" s="441"/>
      <c r="FS295" s="441"/>
      <c r="FT295" s="441"/>
      <c r="FU295" s="441"/>
      <c r="FV295" s="441"/>
      <c r="FW295" s="441"/>
      <c r="FX295" s="441"/>
      <c r="FY295" s="441"/>
      <c r="FZ295" s="441"/>
      <c r="GA295" s="441"/>
      <c r="GB295" s="441"/>
      <c r="GC295" s="441"/>
      <c r="GD295" s="441"/>
      <c r="GE295" s="441"/>
      <c r="GF295" s="441"/>
      <c r="GG295" s="441"/>
      <c r="GH295" s="441"/>
      <c r="GI295" s="441"/>
      <c r="GJ295" s="441"/>
      <c r="GK295" s="441"/>
      <c r="GL295" s="441"/>
      <c r="GM295" s="441"/>
      <c r="GN295" s="441"/>
      <c r="GO295" s="441"/>
      <c r="GP295" s="441"/>
      <c r="GQ295" s="441"/>
      <c r="GR295" s="441"/>
      <c r="GS295" s="441"/>
      <c r="GT295" s="441"/>
      <c r="GU295" s="441"/>
      <c r="GV295" s="441"/>
      <c r="GW295" s="441"/>
      <c r="GX295" s="441"/>
      <c r="GY295" s="441"/>
      <c r="GZ295" s="441"/>
      <c r="HA295" s="441"/>
      <c r="HB295" s="441"/>
      <c r="HC295" s="441"/>
      <c r="HD295" s="441"/>
      <c r="HE295" s="441"/>
      <c r="HF295" s="441"/>
      <c r="HG295" s="441"/>
      <c r="HH295" s="441"/>
      <c r="HI295" s="441"/>
      <c r="HJ295" s="441"/>
      <c r="HK295" s="441"/>
      <c r="HL295" s="441"/>
      <c r="HM295" s="441"/>
      <c r="HN295" s="441"/>
      <c r="HO295" s="441"/>
      <c r="HP295" s="441"/>
      <c r="HQ295" s="441"/>
      <c r="HR295" s="441"/>
      <c r="HS295" s="441"/>
      <c r="HT295" s="441"/>
      <c r="HU295" s="441"/>
      <c r="HV295" s="441"/>
      <c r="HW295" s="441"/>
      <c r="HX295" s="441"/>
      <c r="HY295" s="441"/>
      <c r="HZ295" s="441"/>
      <c r="IA295" s="441"/>
      <c r="IB295" s="441"/>
      <c r="IC295" s="441"/>
      <c r="ID295" s="441"/>
      <c r="IE295" s="441"/>
      <c r="IF295" s="441"/>
      <c r="IG295" s="441"/>
      <c r="IH295" s="441"/>
      <c r="II295" s="441"/>
      <c r="IJ295" s="441"/>
      <c r="IK295" s="441"/>
      <c r="IL295" s="441"/>
      <c r="IM295" s="441"/>
      <c r="IN295" s="441"/>
      <c r="IO295" s="441"/>
      <c r="IP295" s="441"/>
      <c r="IQ295" s="441"/>
      <c r="IR295" s="441"/>
      <c r="IS295" s="441"/>
      <c r="IT295" s="441"/>
      <c r="IU295" s="441"/>
      <c r="IV295" s="441"/>
    </row>
    <row r="296" spans="1:256" s="245" customFormat="1" ht="14.1" customHeight="1" x14ac:dyDescent="0.2">
      <c r="A296" s="223" t="s">
        <v>1542</v>
      </c>
      <c r="B296" s="444" t="s">
        <v>225</v>
      </c>
      <c r="C296" s="183" t="s">
        <v>1543</v>
      </c>
      <c r="D296" s="445" t="s">
        <v>1541</v>
      </c>
      <c r="E296" s="513"/>
      <c r="F296" s="162" t="s">
        <v>13</v>
      </c>
      <c r="G296" s="418"/>
      <c r="H296" s="514">
        <v>83116.39</v>
      </c>
      <c r="I296" s="288">
        <f t="shared" si="18"/>
        <v>83116.39</v>
      </c>
      <c r="J296" s="465"/>
      <c r="K296" s="441"/>
      <c r="L296" s="441"/>
      <c r="M296" s="441"/>
      <c r="N296" s="441"/>
      <c r="O296" s="441"/>
      <c r="P296" s="441"/>
      <c r="Q296" s="441"/>
      <c r="R296" s="441"/>
      <c r="S296" s="441"/>
      <c r="T296" s="441"/>
      <c r="U296" s="441"/>
      <c r="V296" s="441"/>
      <c r="W296" s="441"/>
      <c r="X296" s="441"/>
      <c r="Y296" s="441"/>
      <c r="Z296" s="441"/>
      <c r="AA296" s="441"/>
      <c r="AB296" s="441"/>
      <c r="AC296" s="441"/>
      <c r="AD296" s="441"/>
      <c r="AE296" s="441"/>
      <c r="AF296" s="441"/>
      <c r="AG296" s="441"/>
      <c r="AH296" s="441"/>
      <c r="AI296" s="441"/>
      <c r="AJ296" s="441"/>
      <c r="AK296" s="441"/>
      <c r="AL296" s="441"/>
      <c r="AM296" s="441"/>
      <c r="AN296" s="441"/>
      <c r="AO296" s="441"/>
      <c r="AP296" s="441"/>
      <c r="AQ296" s="441"/>
      <c r="AR296" s="441"/>
      <c r="AS296" s="441"/>
      <c r="AT296" s="441"/>
      <c r="AU296" s="441"/>
      <c r="AV296" s="441"/>
      <c r="AW296" s="441"/>
      <c r="AX296" s="441"/>
      <c r="AY296" s="441"/>
      <c r="AZ296" s="441"/>
      <c r="BA296" s="441"/>
      <c r="BB296" s="441"/>
      <c r="BC296" s="441"/>
      <c r="BD296" s="441"/>
      <c r="BE296" s="441"/>
      <c r="BF296" s="441"/>
      <c r="BG296" s="441"/>
      <c r="BH296" s="441"/>
      <c r="BI296" s="441"/>
      <c r="BJ296" s="441"/>
      <c r="BK296" s="441"/>
      <c r="BL296" s="441"/>
      <c r="BM296" s="441"/>
      <c r="BN296" s="441"/>
      <c r="BO296" s="441"/>
      <c r="BP296" s="441"/>
      <c r="BQ296" s="441"/>
      <c r="BR296" s="441"/>
      <c r="BS296" s="441"/>
      <c r="BT296" s="441"/>
      <c r="BU296" s="441"/>
      <c r="BV296" s="441"/>
      <c r="BW296" s="441"/>
      <c r="BX296" s="441"/>
      <c r="BY296" s="441"/>
      <c r="BZ296" s="441"/>
      <c r="CA296" s="441"/>
      <c r="CB296" s="441"/>
      <c r="CC296" s="441"/>
      <c r="CD296" s="441"/>
      <c r="CE296" s="441"/>
      <c r="CF296" s="441"/>
      <c r="CG296" s="441"/>
      <c r="CH296" s="441"/>
      <c r="CI296" s="441"/>
      <c r="CJ296" s="441"/>
      <c r="CK296" s="441"/>
      <c r="CL296" s="441"/>
      <c r="CM296" s="441"/>
      <c r="CN296" s="441"/>
      <c r="CO296" s="441"/>
      <c r="CP296" s="441"/>
      <c r="CQ296" s="441"/>
      <c r="CR296" s="441"/>
      <c r="CS296" s="441"/>
      <c r="CT296" s="441"/>
      <c r="CU296" s="441"/>
      <c r="CV296" s="441"/>
      <c r="CW296" s="441"/>
      <c r="CX296" s="441"/>
      <c r="CY296" s="441"/>
      <c r="CZ296" s="441"/>
      <c r="DA296" s="441"/>
      <c r="DB296" s="441"/>
      <c r="DC296" s="441"/>
      <c r="DD296" s="441"/>
      <c r="DE296" s="441"/>
      <c r="DF296" s="441"/>
      <c r="DG296" s="441"/>
      <c r="DH296" s="441"/>
      <c r="DI296" s="441"/>
      <c r="DJ296" s="441"/>
      <c r="DK296" s="441"/>
      <c r="DL296" s="441"/>
      <c r="DM296" s="441"/>
      <c r="DN296" s="441"/>
      <c r="DO296" s="441"/>
      <c r="DP296" s="441"/>
      <c r="DQ296" s="441"/>
      <c r="DR296" s="441"/>
      <c r="DS296" s="441"/>
      <c r="DT296" s="441"/>
      <c r="DU296" s="441"/>
      <c r="DV296" s="441"/>
      <c r="DW296" s="441"/>
      <c r="DX296" s="441"/>
      <c r="DY296" s="441"/>
      <c r="DZ296" s="441"/>
      <c r="EA296" s="441"/>
      <c r="EB296" s="441"/>
      <c r="EC296" s="441"/>
      <c r="ED296" s="441"/>
      <c r="EE296" s="441"/>
      <c r="EF296" s="441"/>
      <c r="EG296" s="441"/>
      <c r="EH296" s="441"/>
      <c r="EI296" s="441"/>
      <c r="EJ296" s="441"/>
      <c r="EK296" s="441"/>
      <c r="EL296" s="441"/>
      <c r="EM296" s="441"/>
      <c r="EN296" s="441"/>
      <c r="EO296" s="441"/>
      <c r="EP296" s="441"/>
      <c r="EQ296" s="441"/>
      <c r="ER296" s="441"/>
      <c r="ES296" s="441"/>
      <c r="ET296" s="441"/>
      <c r="EU296" s="441"/>
      <c r="EV296" s="441"/>
      <c r="EW296" s="441"/>
      <c r="EX296" s="441"/>
      <c r="EY296" s="441"/>
      <c r="EZ296" s="441"/>
      <c r="FA296" s="441"/>
      <c r="FB296" s="441"/>
      <c r="FC296" s="441"/>
      <c r="FD296" s="441"/>
      <c r="FE296" s="441"/>
      <c r="FF296" s="441"/>
      <c r="FG296" s="441"/>
      <c r="FH296" s="441"/>
      <c r="FI296" s="441"/>
      <c r="FJ296" s="441"/>
      <c r="FK296" s="441"/>
      <c r="FL296" s="441"/>
      <c r="FM296" s="441"/>
      <c r="FN296" s="441"/>
      <c r="FO296" s="441"/>
      <c r="FP296" s="441"/>
      <c r="FQ296" s="441"/>
      <c r="FR296" s="441"/>
      <c r="FS296" s="441"/>
      <c r="FT296" s="441"/>
      <c r="FU296" s="441"/>
      <c r="FV296" s="441"/>
      <c r="FW296" s="441"/>
      <c r="FX296" s="441"/>
      <c r="FY296" s="441"/>
      <c r="FZ296" s="441"/>
      <c r="GA296" s="441"/>
      <c r="GB296" s="441"/>
      <c r="GC296" s="441"/>
      <c r="GD296" s="441"/>
      <c r="GE296" s="441"/>
      <c r="GF296" s="441"/>
      <c r="GG296" s="441"/>
      <c r="GH296" s="441"/>
      <c r="GI296" s="441"/>
      <c r="GJ296" s="441"/>
      <c r="GK296" s="441"/>
      <c r="GL296" s="441"/>
      <c r="GM296" s="441"/>
      <c r="GN296" s="441"/>
      <c r="GO296" s="441"/>
      <c r="GP296" s="441"/>
      <c r="GQ296" s="441"/>
      <c r="GR296" s="441"/>
      <c r="GS296" s="441"/>
      <c r="GT296" s="441"/>
      <c r="GU296" s="441"/>
      <c r="GV296" s="441"/>
      <c r="GW296" s="441"/>
      <c r="GX296" s="441"/>
      <c r="GY296" s="441"/>
      <c r="GZ296" s="441"/>
      <c r="HA296" s="441"/>
      <c r="HB296" s="441"/>
      <c r="HC296" s="441"/>
      <c r="HD296" s="441"/>
      <c r="HE296" s="441"/>
      <c r="HF296" s="441"/>
      <c r="HG296" s="441"/>
      <c r="HH296" s="441"/>
      <c r="HI296" s="441"/>
      <c r="HJ296" s="441"/>
      <c r="HK296" s="441"/>
      <c r="HL296" s="441"/>
      <c r="HM296" s="441"/>
      <c r="HN296" s="441"/>
      <c r="HO296" s="441"/>
      <c r="HP296" s="441"/>
      <c r="HQ296" s="441"/>
      <c r="HR296" s="441"/>
      <c r="HS296" s="441"/>
      <c r="HT296" s="441"/>
      <c r="HU296" s="441"/>
      <c r="HV296" s="441"/>
      <c r="HW296" s="441"/>
      <c r="HX296" s="441"/>
      <c r="HY296" s="441"/>
      <c r="HZ296" s="441"/>
      <c r="IA296" s="441"/>
      <c r="IB296" s="441"/>
      <c r="IC296" s="441"/>
      <c r="ID296" s="441"/>
      <c r="IE296" s="441"/>
      <c r="IF296" s="441"/>
      <c r="IG296" s="441"/>
      <c r="IH296" s="441"/>
      <c r="II296" s="441"/>
      <c r="IJ296" s="441"/>
      <c r="IK296" s="441"/>
      <c r="IL296" s="441"/>
      <c r="IM296" s="441"/>
      <c r="IN296" s="441"/>
      <c r="IO296" s="441"/>
      <c r="IP296" s="441"/>
      <c r="IQ296" s="441"/>
      <c r="IR296" s="441"/>
      <c r="IS296" s="441"/>
      <c r="IT296" s="441"/>
      <c r="IU296" s="441"/>
      <c r="IV296" s="441"/>
    </row>
    <row r="297" spans="1:256" s="245" customFormat="1" ht="14.1" customHeight="1" x14ac:dyDescent="0.2">
      <c r="A297" s="223" t="s">
        <v>1836</v>
      </c>
      <c r="B297" s="417"/>
      <c r="C297" s="183" t="s">
        <v>1854</v>
      </c>
      <c r="D297" s="425"/>
      <c r="E297" s="513"/>
      <c r="F297" s="418"/>
      <c r="G297" s="418"/>
      <c r="H297" s="426"/>
      <c r="I297" s="964"/>
      <c r="J297" s="465"/>
      <c r="K297" s="441"/>
      <c r="L297" s="441"/>
      <c r="M297" s="441"/>
      <c r="N297" s="441"/>
      <c r="O297" s="441"/>
      <c r="P297" s="441"/>
      <c r="Q297" s="441"/>
      <c r="R297" s="441"/>
      <c r="S297" s="441"/>
      <c r="T297" s="441"/>
      <c r="U297" s="441"/>
      <c r="V297" s="441"/>
      <c r="W297" s="441"/>
      <c r="X297" s="441"/>
      <c r="Y297" s="441"/>
      <c r="Z297" s="441"/>
      <c r="AA297" s="441"/>
      <c r="AB297" s="441"/>
      <c r="AC297" s="441"/>
      <c r="AD297" s="441"/>
      <c r="AE297" s="441"/>
      <c r="AF297" s="441"/>
      <c r="AG297" s="441"/>
      <c r="AH297" s="441"/>
      <c r="AI297" s="441"/>
      <c r="AJ297" s="441"/>
      <c r="AK297" s="441"/>
      <c r="AL297" s="441"/>
      <c r="AM297" s="441"/>
      <c r="AN297" s="441"/>
      <c r="AO297" s="441"/>
      <c r="AP297" s="441"/>
      <c r="AQ297" s="441"/>
      <c r="AR297" s="441"/>
      <c r="AS297" s="441"/>
      <c r="AT297" s="441"/>
      <c r="AU297" s="441"/>
      <c r="AV297" s="441"/>
      <c r="AW297" s="441"/>
      <c r="AX297" s="441"/>
      <c r="AY297" s="441"/>
      <c r="AZ297" s="441"/>
      <c r="BA297" s="441"/>
      <c r="BB297" s="441"/>
      <c r="BC297" s="441"/>
      <c r="BD297" s="441"/>
      <c r="BE297" s="441"/>
      <c r="BF297" s="441"/>
      <c r="BG297" s="441"/>
      <c r="BH297" s="441"/>
      <c r="BI297" s="441"/>
      <c r="BJ297" s="441"/>
      <c r="BK297" s="441"/>
      <c r="BL297" s="441"/>
      <c r="BM297" s="441"/>
      <c r="BN297" s="441"/>
      <c r="BO297" s="441"/>
      <c r="BP297" s="441"/>
      <c r="BQ297" s="441"/>
      <c r="BR297" s="441"/>
      <c r="BS297" s="441"/>
      <c r="BT297" s="441"/>
      <c r="BU297" s="441"/>
      <c r="BV297" s="441"/>
      <c r="BW297" s="441"/>
      <c r="BX297" s="441"/>
      <c r="BY297" s="441"/>
      <c r="BZ297" s="441"/>
      <c r="CA297" s="441"/>
      <c r="CB297" s="441"/>
      <c r="CC297" s="441"/>
      <c r="CD297" s="441"/>
      <c r="CE297" s="441"/>
      <c r="CF297" s="441"/>
      <c r="CG297" s="441"/>
      <c r="CH297" s="441"/>
      <c r="CI297" s="441"/>
      <c r="CJ297" s="441"/>
      <c r="CK297" s="441"/>
      <c r="CL297" s="441"/>
      <c r="CM297" s="441"/>
      <c r="CN297" s="441"/>
      <c r="CO297" s="441"/>
      <c r="CP297" s="441"/>
      <c r="CQ297" s="441"/>
      <c r="CR297" s="441"/>
      <c r="CS297" s="441"/>
      <c r="CT297" s="441"/>
      <c r="CU297" s="441"/>
      <c r="CV297" s="441"/>
      <c r="CW297" s="441"/>
      <c r="CX297" s="441"/>
      <c r="CY297" s="441"/>
      <c r="CZ297" s="441"/>
      <c r="DA297" s="441"/>
      <c r="DB297" s="441"/>
      <c r="DC297" s="441"/>
      <c r="DD297" s="441"/>
      <c r="DE297" s="441"/>
      <c r="DF297" s="441"/>
      <c r="DG297" s="441"/>
      <c r="DH297" s="441"/>
      <c r="DI297" s="441"/>
      <c r="DJ297" s="441"/>
      <c r="DK297" s="441"/>
      <c r="DL297" s="441"/>
      <c r="DM297" s="441"/>
      <c r="DN297" s="441"/>
      <c r="DO297" s="441"/>
      <c r="DP297" s="441"/>
      <c r="DQ297" s="441"/>
      <c r="DR297" s="441"/>
      <c r="DS297" s="441"/>
      <c r="DT297" s="441"/>
      <c r="DU297" s="441"/>
      <c r="DV297" s="441"/>
      <c r="DW297" s="441"/>
      <c r="DX297" s="441"/>
      <c r="DY297" s="441"/>
      <c r="DZ297" s="441"/>
      <c r="EA297" s="441"/>
      <c r="EB297" s="441"/>
      <c r="EC297" s="441"/>
      <c r="ED297" s="441"/>
      <c r="EE297" s="441"/>
      <c r="EF297" s="441"/>
      <c r="EG297" s="441"/>
      <c r="EH297" s="441"/>
      <c r="EI297" s="441"/>
      <c r="EJ297" s="441"/>
      <c r="EK297" s="441"/>
      <c r="EL297" s="441"/>
      <c r="EM297" s="441"/>
      <c r="EN297" s="441"/>
      <c r="EO297" s="441"/>
      <c r="EP297" s="441"/>
      <c r="EQ297" s="441"/>
      <c r="ER297" s="441"/>
      <c r="ES297" s="441"/>
      <c r="ET297" s="441"/>
      <c r="EU297" s="441"/>
      <c r="EV297" s="441"/>
      <c r="EW297" s="441"/>
      <c r="EX297" s="441"/>
      <c r="EY297" s="441"/>
      <c r="EZ297" s="441"/>
      <c r="FA297" s="441"/>
      <c r="FB297" s="441"/>
      <c r="FC297" s="441"/>
      <c r="FD297" s="441"/>
      <c r="FE297" s="441"/>
      <c r="FF297" s="441"/>
      <c r="FG297" s="441"/>
      <c r="FH297" s="441"/>
      <c r="FI297" s="441"/>
      <c r="FJ297" s="441"/>
      <c r="FK297" s="441"/>
      <c r="FL297" s="441"/>
      <c r="FM297" s="441"/>
      <c r="FN297" s="441"/>
      <c r="FO297" s="441"/>
      <c r="FP297" s="441"/>
      <c r="FQ297" s="441"/>
      <c r="FR297" s="441"/>
      <c r="FS297" s="441"/>
      <c r="FT297" s="441"/>
      <c r="FU297" s="441"/>
      <c r="FV297" s="441"/>
      <c r="FW297" s="441"/>
      <c r="FX297" s="441"/>
      <c r="FY297" s="441"/>
      <c r="FZ297" s="441"/>
      <c r="GA297" s="441"/>
      <c r="GB297" s="441"/>
      <c r="GC297" s="441"/>
      <c r="GD297" s="441"/>
      <c r="GE297" s="441"/>
      <c r="GF297" s="441"/>
      <c r="GG297" s="441"/>
      <c r="GH297" s="441"/>
      <c r="GI297" s="441"/>
      <c r="GJ297" s="441"/>
      <c r="GK297" s="441"/>
      <c r="GL297" s="441"/>
      <c r="GM297" s="441"/>
      <c r="GN297" s="441"/>
      <c r="GO297" s="441"/>
      <c r="GP297" s="441"/>
      <c r="GQ297" s="441"/>
      <c r="GR297" s="441"/>
      <c r="GS297" s="441"/>
      <c r="GT297" s="441"/>
      <c r="GU297" s="441"/>
      <c r="GV297" s="441"/>
      <c r="GW297" s="441"/>
      <c r="GX297" s="441"/>
      <c r="GY297" s="441"/>
      <c r="GZ297" s="441"/>
      <c r="HA297" s="441"/>
      <c r="HB297" s="441"/>
      <c r="HC297" s="441"/>
      <c r="HD297" s="441"/>
      <c r="HE297" s="441"/>
      <c r="HF297" s="441"/>
      <c r="HG297" s="441"/>
      <c r="HH297" s="441"/>
      <c r="HI297" s="441"/>
      <c r="HJ297" s="441"/>
      <c r="HK297" s="441"/>
      <c r="HL297" s="441"/>
      <c r="HM297" s="441"/>
      <c r="HN297" s="441"/>
      <c r="HO297" s="441"/>
      <c r="HP297" s="441"/>
      <c r="HQ297" s="441"/>
      <c r="HR297" s="441"/>
      <c r="HS297" s="441"/>
      <c r="HT297" s="441"/>
      <c r="HU297" s="441"/>
      <c r="HV297" s="441"/>
      <c r="HW297" s="441"/>
      <c r="HX297" s="441"/>
      <c r="HY297" s="441"/>
      <c r="HZ297" s="441"/>
      <c r="IA297" s="441"/>
      <c r="IB297" s="441"/>
      <c r="IC297" s="441"/>
      <c r="ID297" s="441"/>
      <c r="IE297" s="441"/>
      <c r="IF297" s="441"/>
      <c r="IG297" s="441"/>
      <c r="IH297" s="441"/>
      <c r="II297" s="441"/>
      <c r="IJ297" s="441"/>
      <c r="IK297" s="441"/>
      <c r="IL297" s="441"/>
      <c r="IM297" s="441"/>
      <c r="IN297" s="441"/>
      <c r="IO297" s="441"/>
      <c r="IP297" s="441"/>
      <c r="IQ297" s="441"/>
      <c r="IR297" s="441"/>
      <c r="IS297" s="441"/>
      <c r="IT297" s="441"/>
      <c r="IU297" s="441"/>
      <c r="IV297" s="441"/>
    </row>
    <row r="298" spans="1:256" s="245" customFormat="1" ht="14.1" customHeight="1" x14ac:dyDescent="0.2">
      <c r="A298" s="223" t="s">
        <v>1479</v>
      </c>
      <c r="B298" s="444" t="s">
        <v>271</v>
      </c>
      <c r="C298" s="183" t="s">
        <v>1494</v>
      </c>
      <c r="D298" s="445" t="s">
        <v>1506</v>
      </c>
      <c r="E298" s="513"/>
      <c r="F298" s="162" t="s">
        <v>13</v>
      </c>
      <c r="G298" s="418"/>
      <c r="H298" s="514">
        <v>86822.04</v>
      </c>
      <c r="I298" s="288">
        <f t="shared" si="18"/>
        <v>86822.04</v>
      </c>
      <c r="J298" s="465"/>
      <c r="K298" s="441"/>
      <c r="L298" s="441"/>
      <c r="M298" s="441"/>
      <c r="N298" s="441"/>
      <c r="O298" s="441"/>
      <c r="P298" s="441"/>
      <c r="Q298" s="441"/>
      <c r="R298" s="441"/>
      <c r="S298" s="441"/>
      <c r="T298" s="441"/>
      <c r="U298" s="441"/>
      <c r="V298" s="441"/>
      <c r="W298" s="441"/>
      <c r="X298" s="441"/>
      <c r="Y298" s="441"/>
      <c r="Z298" s="441"/>
      <c r="AA298" s="441"/>
      <c r="AB298" s="441"/>
      <c r="AC298" s="441"/>
      <c r="AD298" s="441"/>
      <c r="AE298" s="441"/>
      <c r="AF298" s="441"/>
      <c r="AG298" s="441"/>
      <c r="AH298" s="441"/>
      <c r="AI298" s="441"/>
      <c r="AJ298" s="441"/>
      <c r="AK298" s="441"/>
      <c r="AL298" s="441"/>
      <c r="AM298" s="441"/>
      <c r="AN298" s="441"/>
      <c r="AO298" s="441"/>
      <c r="AP298" s="441"/>
      <c r="AQ298" s="441"/>
      <c r="AR298" s="441"/>
      <c r="AS298" s="441"/>
      <c r="AT298" s="441"/>
      <c r="AU298" s="441"/>
      <c r="AV298" s="441"/>
      <c r="AW298" s="441"/>
      <c r="AX298" s="441"/>
      <c r="AY298" s="441"/>
      <c r="AZ298" s="441"/>
      <c r="BA298" s="441"/>
      <c r="BB298" s="441"/>
      <c r="BC298" s="441"/>
      <c r="BD298" s="441"/>
      <c r="BE298" s="441"/>
      <c r="BF298" s="441"/>
      <c r="BG298" s="441"/>
      <c r="BH298" s="441"/>
      <c r="BI298" s="441"/>
      <c r="BJ298" s="441"/>
      <c r="BK298" s="441"/>
      <c r="BL298" s="441"/>
      <c r="BM298" s="441"/>
      <c r="BN298" s="441"/>
      <c r="BO298" s="441"/>
      <c r="BP298" s="441"/>
      <c r="BQ298" s="441"/>
      <c r="BR298" s="441"/>
      <c r="BS298" s="441"/>
      <c r="BT298" s="441"/>
      <c r="BU298" s="441"/>
      <c r="BV298" s="441"/>
      <c r="BW298" s="441"/>
      <c r="BX298" s="441"/>
      <c r="BY298" s="441"/>
      <c r="BZ298" s="441"/>
      <c r="CA298" s="441"/>
      <c r="CB298" s="441"/>
      <c r="CC298" s="441"/>
      <c r="CD298" s="441"/>
      <c r="CE298" s="441"/>
      <c r="CF298" s="441"/>
      <c r="CG298" s="441"/>
      <c r="CH298" s="441"/>
      <c r="CI298" s="441"/>
      <c r="CJ298" s="441"/>
      <c r="CK298" s="441"/>
      <c r="CL298" s="441"/>
      <c r="CM298" s="441"/>
      <c r="CN298" s="441"/>
      <c r="CO298" s="441"/>
      <c r="CP298" s="441"/>
      <c r="CQ298" s="441"/>
      <c r="CR298" s="441"/>
      <c r="CS298" s="441"/>
      <c r="CT298" s="441"/>
      <c r="CU298" s="441"/>
      <c r="CV298" s="441"/>
      <c r="CW298" s="441"/>
      <c r="CX298" s="441"/>
      <c r="CY298" s="441"/>
      <c r="CZ298" s="441"/>
      <c r="DA298" s="441"/>
      <c r="DB298" s="441"/>
      <c r="DC298" s="441"/>
      <c r="DD298" s="441"/>
      <c r="DE298" s="441"/>
      <c r="DF298" s="441"/>
      <c r="DG298" s="441"/>
      <c r="DH298" s="441"/>
      <c r="DI298" s="441"/>
      <c r="DJ298" s="441"/>
      <c r="DK298" s="441"/>
      <c r="DL298" s="441"/>
      <c r="DM298" s="441"/>
      <c r="DN298" s="441"/>
      <c r="DO298" s="441"/>
      <c r="DP298" s="441"/>
      <c r="DQ298" s="441"/>
      <c r="DR298" s="441"/>
      <c r="DS298" s="441"/>
      <c r="DT298" s="441"/>
      <c r="DU298" s="441"/>
      <c r="DV298" s="441"/>
      <c r="DW298" s="441"/>
      <c r="DX298" s="441"/>
      <c r="DY298" s="441"/>
      <c r="DZ298" s="441"/>
      <c r="EA298" s="441"/>
      <c r="EB298" s="441"/>
      <c r="EC298" s="441"/>
      <c r="ED298" s="441"/>
      <c r="EE298" s="441"/>
      <c r="EF298" s="441"/>
      <c r="EG298" s="441"/>
      <c r="EH298" s="441"/>
      <c r="EI298" s="441"/>
      <c r="EJ298" s="441"/>
      <c r="EK298" s="441"/>
      <c r="EL298" s="441"/>
      <c r="EM298" s="441"/>
      <c r="EN298" s="441"/>
      <c r="EO298" s="441"/>
      <c r="EP298" s="441"/>
      <c r="EQ298" s="441"/>
      <c r="ER298" s="441"/>
      <c r="ES298" s="441"/>
      <c r="ET298" s="441"/>
      <c r="EU298" s="441"/>
      <c r="EV298" s="441"/>
      <c r="EW298" s="441"/>
      <c r="EX298" s="441"/>
      <c r="EY298" s="441"/>
      <c r="EZ298" s="441"/>
      <c r="FA298" s="441"/>
      <c r="FB298" s="441"/>
      <c r="FC298" s="441"/>
      <c r="FD298" s="441"/>
      <c r="FE298" s="441"/>
      <c r="FF298" s="441"/>
      <c r="FG298" s="441"/>
      <c r="FH298" s="441"/>
      <c r="FI298" s="441"/>
      <c r="FJ298" s="441"/>
      <c r="FK298" s="441"/>
      <c r="FL298" s="441"/>
      <c r="FM298" s="441"/>
      <c r="FN298" s="441"/>
      <c r="FO298" s="441"/>
      <c r="FP298" s="441"/>
      <c r="FQ298" s="441"/>
      <c r="FR298" s="441"/>
      <c r="FS298" s="441"/>
      <c r="FT298" s="441"/>
      <c r="FU298" s="441"/>
      <c r="FV298" s="441"/>
      <c r="FW298" s="441"/>
      <c r="FX298" s="441"/>
      <c r="FY298" s="441"/>
      <c r="FZ298" s="441"/>
      <c r="GA298" s="441"/>
      <c r="GB298" s="441"/>
      <c r="GC298" s="441"/>
      <c r="GD298" s="441"/>
      <c r="GE298" s="441"/>
      <c r="GF298" s="441"/>
      <c r="GG298" s="441"/>
      <c r="GH298" s="441"/>
      <c r="GI298" s="441"/>
      <c r="GJ298" s="441"/>
      <c r="GK298" s="441"/>
      <c r="GL298" s="441"/>
      <c r="GM298" s="441"/>
      <c r="GN298" s="441"/>
      <c r="GO298" s="441"/>
      <c r="GP298" s="441"/>
      <c r="GQ298" s="441"/>
      <c r="GR298" s="441"/>
      <c r="GS298" s="441"/>
      <c r="GT298" s="441"/>
      <c r="GU298" s="441"/>
      <c r="GV298" s="441"/>
      <c r="GW298" s="441"/>
      <c r="GX298" s="441"/>
      <c r="GY298" s="441"/>
      <c r="GZ298" s="441"/>
      <c r="HA298" s="441"/>
      <c r="HB298" s="441"/>
      <c r="HC298" s="441"/>
      <c r="HD298" s="441"/>
      <c r="HE298" s="441"/>
      <c r="HF298" s="441"/>
      <c r="HG298" s="441"/>
      <c r="HH298" s="441"/>
      <c r="HI298" s="441"/>
      <c r="HJ298" s="441"/>
      <c r="HK298" s="441"/>
      <c r="HL298" s="441"/>
      <c r="HM298" s="441"/>
      <c r="HN298" s="441"/>
      <c r="HO298" s="441"/>
      <c r="HP298" s="441"/>
      <c r="HQ298" s="441"/>
      <c r="HR298" s="441"/>
      <c r="HS298" s="441"/>
      <c r="HT298" s="441"/>
      <c r="HU298" s="441"/>
      <c r="HV298" s="441"/>
      <c r="HW298" s="441"/>
      <c r="HX298" s="441"/>
      <c r="HY298" s="441"/>
      <c r="HZ298" s="441"/>
      <c r="IA298" s="441"/>
      <c r="IB298" s="441"/>
      <c r="IC298" s="441"/>
      <c r="ID298" s="441"/>
      <c r="IE298" s="441"/>
      <c r="IF298" s="441"/>
      <c r="IG298" s="441"/>
      <c r="IH298" s="441"/>
      <c r="II298" s="441"/>
      <c r="IJ298" s="441"/>
      <c r="IK298" s="441"/>
      <c r="IL298" s="441"/>
      <c r="IM298" s="441"/>
      <c r="IN298" s="441"/>
      <c r="IO298" s="441"/>
      <c r="IP298" s="441"/>
      <c r="IQ298" s="441"/>
      <c r="IR298" s="441"/>
      <c r="IS298" s="441"/>
      <c r="IT298" s="441"/>
      <c r="IU298" s="441"/>
      <c r="IV298" s="441"/>
    </row>
    <row r="299" spans="1:256" s="245" customFormat="1" ht="14.1" customHeight="1" x14ac:dyDescent="0.2">
      <c r="A299" s="223" t="s">
        <v>1837</v>
      </c>
      <c r="B299" s="417"/>
      <c r="C299" s="183" t="s">
        <v>1855</v>
      </c>
      <c r="D299" s="425"/>
      <c r="E299" s="513"/>
      <c r="F299" s="418"/>
      <c r="G299" s="418"/>
      <c r="H299" s="426"/>
      <c r="I299" s="964"/>
      <c r="J299" s="465"/>
      <c r="K299" s="441"/>
      <c r="L299" s="441"/>
      <c r="M299" s="441"/>
      <c r="N299" s="441"/>
      <c r="O299" s="441"/>
      <c r="P299" s="441"/>
      <c r="Q299" s="441"/>
      <c r="R299" s="441"/>
      <c r="S299" s="441"/>
      <c r="T299" s="441"/>
      <c r="U299" s="441"/>
      <c r="V299" s="441"/>
      <c r="W299" s="441"/>
      <c r="X299" s="441"/>
      <c r="Y299" s="441"/>
      <c r="Z299" s="441"/>
      <c r="AA299" s="441"/>
      <c r="AB299" s="441"/>
      <c r="AC299" s="441"/>
      <c r="AD299" s="441"/>
      <c r="AE299" s="441"/>
      <c r="AF299" s="441"/>
      <c r="AG299" s="441"/>
      <c r="AH299" s="441"/>
      <c r="AI299" s="441"/>
      <c r="AJ299" s="441"/>
      <c r="AK299" s="441"/>
      <c r="AL299" s="441"/>
      <c r="AM299" s="441"/>
      <c r="AN299" s="441"/>
      <c r="AO299" s="441"/>
      <c r="AP299" s="441"/>
      <c r="AQ299" s="441"/>
      <c r="AR299" s="441"/>
      <c r="AS299" s="441"/>
      <c r="AT299" s="441"/>
      <c r="AU299" s="441"/>
      <c r="AV299" s="441"/>
      <c r="AW299" s="441"/>
      <c r="AX299" s="441"/>
      <c r="AY299" s="441"/>
      <c r="AZ299" s="441"/>
      <c r="BA299" s="441"/>
      <c r="BB299" s="441"/>
      <c r="BC299" s="441"/>
      <c r="BD299" s="441"/>
      <c r="BE299" s="441"/>
      <c r="BF299" s="441"/>
      <c r="BG299" s="441"/>
      <c r="BH299" s="441"/>
      <c r="BI299" s="441"/>
      <c r="BJ299" s="441"/>
      <c r="BK299" s="441"/>
      <c r="BL299" s="441"/>
      <c r="BM299" s="441"/>
      <c r="BN299" s="441"/>
      <c r="BO299" s="441"/>
      <c r="BP299" s="441"/>
      <c r="BQ299" s="441"/>
      <c r="BR299" s="441"/>
      <c r="BS299" s="441"/>
      <c r="BT299" s="441"/>
      <c r="BU299" s="441"/>
      <c r="BV299" s="441"/>
      <c r="BW299" s="441"/>
      <c r="BX299" s="441"/>
      <c r="BY299" s="441"/>
      <c r="BZ299" s="441"/>
      <c r="CA299" s="441"/>
      <c r="CB299" s="441"/>
      <c r="CC299" s="441"/>
      <c r="CD299" s="441"/>
      <c r="CE299" s="441"/>
      <c r="CF299" s="441"/>
      <c r="CG299" s="441"/>
      <c r="CH299" s="441"/>
      <c r="CI299" s="441"/>
      <c r="CJ299" s="441"/>
      <c r="CK299" s="441"/>
      <c r="CL299" s="441"/>
      <c r="CM299" s="441"/>
      <c r="CN299" s="441"/>
      <c r="CO299" s="441"/>
      <c r="CP299" s="441"/>
      <c r="CQ299" s="441"/>
      <c r="CR299" s="441"/>
      <c r="CS299" s="441"/>
      <c r="CT299" s="441"/>
      <c r="CU299" s="441"/>
      <c r="CV299" s="441"/>
      <c r="CW299" s="441"/>
      <c r="CX299" s="441"/>
      <c r="CY299" s="441"/>
      <c r="CZ299" s="441"/>
      <c r="DA299" s="441"/>
      <c r="DB299" s="441"/>
      <c r="DC299" s="441"/>
      <c r="DD299" s="441"/>
      <c r="DE299" s="441"/>
      <c r="DF299" s="441"/>
      <c r="DG299" s="441"/>
      <c r="DH299" s="441"/>
      <c r="DI299" s="441"/>
      <c r="DJ299" s="441"/>
      <c r="DK299" s="441"/>
      <c r="DL299" s="441"/>
      <c r="DM299" s="441"/>
      <c r="DN299" s="441"/>
      <c r="DO299" s="441"/>
      <c r="DP299" s="441"/>
      <c r="DQ299" s="441"/>
      <c r="DR299" s="441"/>
      <c r="DS299" s="441"/>
      <c r="DT299" s="441"/>
      <c r="DU299" s="441"/>
      <c r="DV299" s="441"/>
      <c r="DW299" s="441"/>
      <c r="DX299" s="441"/>
      <c r="DY299" s="441"/>
      <c r="DZ299" s="441"/>
      <c r="EA299" s="441"/>
      <c r="EB299" s="441"/>
      <c r="EC299" s="441"/>
      <c r="ED299" s="441"/>
      <c r="EE299" s="441"/>
      <c r="EF299" s="441"/>
      <c r="EG299" s="441"/>
      <c r="EH299" s="441"/>
      <c r="EI299" s="441"/>
      <c r="EJ299" s="441"/>
      <c r="EK299" s="441"/>
      <c r="EL299" s="441"/>
      <c r="EM299" s="441"/>
      <c r="EN299" s="441"/>
      <c r="EO299" s="441"/>
      <c r="EP299" s="441"/>
      <c r="EQ299" s="441"/>
      <c r="ER299" s="441"/>
      <c r="ES299" s="441"/>
      <c r="ET299" s="441"/>
      <c r="EU299" s="441"/>
      <c r="EV299" s="441"/>
      <c r="EW299" s="441"/>
      <c r="EX299" s="441"/>
      <c r="EY299" s="441"/>
      <c r="EZ299" s="441"/>
      <c r="FA299" s="441"/>
      <c r="FB299" s="441"/>
      <c r="FC299" s="441"/>
      <c r="FD299" s="441"/>
      <c r="FE299" s="441"/>
      <c r="FF299" s="441"/>
      <c r="FG299" s="441"/>
      <c r="FH299" s="441"/>
      <c r="FI299" s="441"/>
      <c r="FJ299" s="441"/>
      <c r="FK299" s="441"/>
      <c r="FL299" s="441"/>
      <c r="FM299" s="441"/>
      <c r="FN299" s="441"/>
      <c r="FO299" s="441"/>
      <c r="FP299" s="441"/>
      <c r="FQ299" s="441"/>
      <c r="FR299" s="441"/>
      <c r="FS299" s="441"/>
      <c r="FT299" s="441"/>
      <c r="FU299" s="441"/>
      <c r="FV299" s="441"/>
      <c r="FW299" s="441"/>
      <c r="FX299" s="441"/>
      <c r="FY299" s="441"/>
      <c r="FZ299" s="441"/>
      <c r="GA299" s="441"/>
      <c r="GB299" s="441"/>
      <c r="GC299" s="441"/>
      <c r="GD299" s="441"/>
      <c r="GE299" s="441"/>
      <c r="GF299" s="441"/>
      <c r="GG299" s="441"/>
      <c r="GH299" s="441"/>
      <c r="GI299" s="441"/>
      <c r="GJ299" s="441"/>
      <c r="GK299" s="441"/>
      <c r="GL299" s="441"/>
      <c r="GM299" s="441"/>
      <c r="GN299" s="441"/>
      <c r="GO299" s="441"/>
      <c r="GP299" s="441"/>
      <c r="GQ299" s="441"/>
      <c r="GR299" s="441"/>
      <c r="GS299" s="441"/>
      <c r="GT299" s="441"/>
      <c r="GU299" s="441"/>
      <c r="GV299" s="441"/>
      <c r="GW299" s="441"/>
      <c r="GX299" s="441"/>
      <c r="GY299" s="441"/>
      <c r="GZ299" s="441"/>
      <c r="HA299" s="441"/>
      <c r="HB299" s="441"/>
      <c r="HC299" s="441"/>
      <c r="HD299" s="441"/>
      <c r="HE299" s="441"/>
      <c r="HF299" s="441"/>
      <c r="HG299" s="441"/>
      <c r="HH299" s="441"/>
      <c r="HI299" s="441"/>
      <c r="HJ299" s="441"/>
      <c r="HK299" s="441"/>
      <c r="HL299" s="441"/>
      <c r="HM299" s="441"/>
      <c r="HN299" s="441"/>
      <c r="HO299" s="441"/>
      <c r="HP299" s="441"/>
      <c r="HQ299" s="441"/>
      <c r="HR299" s="441"/>
      <c r="HS299" s="441"/>
      <c r="HT299" s="441"/>
      <c r="HU299" s="441"/>
      <c r="HV299" s="441"/>
      <c r="HW299" s="441"/>
      <c r="HX299" s="441"/>
      <c r="HY299" s="441"/>
      <c r="HZ299" s="441"/>
      <c r="IA299" s="441"/>
      <c r="IB299" s="441"/>
      <c r="IC299" s="441"/>
      <c r="ID299" s="441"/>
      <c r="IE299" s="441"/>
      <c r="IF299" s="441"/>
      <c r="IG299" s="441"/>
      <c r="IH299" s="441"/>
      <c r="II299" s="441"/>
      <c r="IJ299" s="441"/>
      <c r="IK299" s="441"/>
      <c r="IL299" s="441"/>
      <c r="IM299" s="441"/>
      <c r="IN299" s="441"/>
      <c r="IO299" s="441"/>
      <c r="IP299" s="441"/>
      <c r="IQ299" s="441"/>
      <c r="IR299" s="441"/>
      <c r="IS299" s="441"/>
      <c r="IT299" s="441"/>
      <c r="IU299" s="441"/>
      <c r="IV299" s="441"/>
    </row>
    <row r="300" spans="1:256" s="245" customFormat="1" ht="14.1" customHeight="1" x14ac:dyDescent="0.2">
      <c r="A300" s="223" t="s">
        <v>1544</v>
      </c>
      <c r="B300" s="444" t="s">
        <v>225</v>
      </c>
      <c r="C300" s="183" t="s">
        <v>1545</v>
      </c>
      <c r="D300" s="445" t="s">
        <v>1546</v>
      </c>
      <c r="E300" s="513"/>
      <c r="F300" s="162" t="s">
        <v>13</v>
      </c>
      <c r="G300" s="418"/>
      <c r="H300" s="514">
        <v>87992.8</v>
      </c>
      <c r="I300" s="288">
        <f t="shared" si="18"/>
        <v>87992.8</v>
      </c>
      <c r="J300" s="465"/>
      <c r="K300" s="441"/>
      <c r="L300" s="441"/>
      <c r="M300" s="441"/>
      <c r="N300" s="441"/>
      <c r="O300" s="441"/>
      <c r="P300" s="441"/>
      <c r="Q300" s="441"/>
      <c r="R300" s="441"/>
      <c r="S300" s="441"/>
      <c r="T300" s="441"/>
      <c r="U300" s="441"/>
      <c r="V300" s="441"/>
      <c r="W300" s="441"/>
      <c r="X300" s="441"/>
      <c r="Y300" s="441"/>
      <c r="Z300" s="441"/>
      <c r="AA300" s="441"/>
      <c r="AB300" s="441"/>
      <c r="AC300" s="441"/>
      <c r="AD300" s="441"/>
      <c r="AE300" s="441"/>
      <c r="AF300" s="441"/>
      <c r="AG300" s="441"/>
      <c r="AH300" s="441"/>
      <c r="AI300" s="441"/>
      <c r="AJ300" s="441"/>
      <c r="AK300" s="441"/>
      <c r="AL300" s="441"/>
      <c r="AM300" s="441"/>
      <c r="AN300" s="441"/>
      <c r="AO300" s="441"/>
      <c r="AP300" s="441"/>
      <c r="AQ300" s="441"/>
      <c r="AR300" s="441"/>
      <c r="AS300" s="441"/>
      <c r="AT300" s="441"/>
      <c r="AU300" s="441"/>
      <c r="AV300" s="441"/>
      <c r="AW300" s="441"/>
      <c r="AX300" s="441"/>
      <c r="AY300" s="441"/>
      <c r="AZ300" s="441"/>
      <c r="BA300" s="441"/>
      <c r="BB300" s="441"/>
      <c r="BC300" s="441"/>
      <c r="BD300" s="441"/>
      <c r="BE300" s="441"/>
      <c r="BF300" s="441"/>
      <c r="BG300" s="441"/>
      <c r="BH300" s="441"/>
      <c r="BI300" s="441"/>
      <c r="BJ300" s="441"/>
      <c r="BK300" s="441"/>
      <c r="BL300" s="441"/>
      <c r="BM300" s="441"/>
      <c r="BN300" s="441"/>
      <c r="BO300" s="441"/>
      <c r="BP300" s="441"/>
      <c r="BQ300" s="441"/>
      <c r="BR300" s="441"/>
      <c r="BS300" s="441"/>
      <c r="BT300" s="441"/>
      <c r="BU300" s="441"/>
      <c r="BV300" s="441"/>
      <c r="BW300" s="441"/>
      <c r="BX300" s="441"/>
      <c r="BY300" s="441"/>
      <c r="BZ300" s="441"/>
      <c r="CA300" s="441"/>
      <c r="CB300" s="441"/>
      <c r="CC300" s="441"/>
      <c r="CD300" s="441"/>
      <c r="CE300" s="441"/>
      <c r="CF300" s="441"/>
      <c r="CG300" s="441"/>
      <c r="CH300" s="441"/>
      <c r="CI300" s="441"/>
      <c r="CJ300" s="441"/>
      <c r="CK300" s="441"/>
      <c r="CL300" s="441"/>
      <c r="CM300" s="441"/>
      <c r="CN300" s="441"/>
      <c r="CO300" s="441"/>
      <c r="CP300" s="441"/>
      <c r="CQ300" s="441"/>
      <c r="CR300" s="441"/>
      <c r="CS300" s="441"/>
      <c r="CT300" s="441"/>
      <c r="CU300" s="441"/>
      <c r="CV300" s="441"/>
      <c r="CW300" s="441"/>
      <c r="CX300" s="441"/>
      <c r="CY300" s="441"/>
      <c r="CZ300" s="441"/>
      <c r="DA300" s="441"/>
      <c r="DB300" s="441"/>
      <c r="DC300" s="441"/>
      <c r="DD300" s="441"/>
      <c r="DE300" s="441"/>
      <c r="DF300" s="441"/>
      <c r="DG300" s="441"/>
      <c r="DH300" s="441"/>
      <c r="DI300" s="441"/>
      <c r="DJ300" s="441"/>
      <c r="DK300" s="441"/>
      <c r="DL300" s="441"/>
      <c r="DM300" s="441"/>
      <c r="DN300" s="441"/>
      <c r="DO300" s="441"/>
      <c r="DP300" s="441"/>
      <c r="DQ300" s="441"/>
      <c r="DR300" s="441"/>
      <c r="DS300" s="441"/>
      <c r="DT300" s="441"/>
      <c r="DU300" s="441"/>
      <c r="DV300" s="441"/>
      <c r="DW300" s="441"/>
      <c r="DX300" s="441"/>
      <c r="DY300" s="441"/>
      <c r="DZ300" s="441"/>
      <c r="EA300" s="441"/>
      <c r="EB300" s="441"/>
      <c r="EC300" s="441"/>
      <c r="ED300" s="441"/>
      <c r="EE300" s="441"/>
      <c r="EF300" s="441"/>
      <c r="EG300" s="441"/>
      <c r="EH300" s="441"/>
      <c r="EI300" s="441"/>
      <c r="EJ300" s="441"/>
      <c r="EK300" s="441"/>
      <c r="EL300" s="441"/>
      <c r="EM300" s="441"/>
      <c r="EN300" s="441"/>
      <c r="EO300" s="441"/>
      <c r="EP300" s="441"/>
      <c r="EQ300" s="441"/>
      <c r="ER300" s="441"/>
      <c r="ES300" s="441"/>
      <c r="ET300" s="441"/>
      <c r="EU300" s="441"/>
      <c r="EV300" s="441"/>
      <c r="EW300" s="441"/>
      <c r="EX300" s="441"/>
      <c r="EY300" s="441"/>
      <c r="EZ300" s="441"/>
      <c r="FA300" s="441"/>
      <c r="FB300" s="441"/>
      <c r="FC300" s="441"/>
      <c r="FD300" s="441"/>
      <c r="FE300" s="441"/>
      <c r="FF300" s="441"/>
      <c r="FG300" s="441"/>
      <c r="FH300" s="441"/>
      <c r="FI300" s="441"/>
      <c r="FJ300" s="441"/>
      <c r="FK300" s="441"/>
      <c r="FL300" s="441"/>
      <c r="FM300" s="441"/>
      <c r="FN300" s="441"/>
      <c r="FO300" s="441"/>
      <c r="FP300" s="441"/>
      <c r="FQ300" s="441"/>
      <c r="FR300" s="441"/>
      <c r="FS300" s="441"/>
      <c r="FT300" s="441"/>
      <c r="FU300" s="441"/>
      <c r="FV300" s="441"/>
      <c r="FW300" s="441"/>
      <c r="FX300" s="441"/>
      <c r="FY300" s="441"/>
      <c r="FZ300" s="441"/>
      <c r="GA300" s="441"/>
      <c r="GB300" s="441"/>
      <c r="GC300" s="441"/>
      <c r="GD300" s="441"/>
      <c r="GE300" s="441"/>
      <c r="GF300" s="441"/>
      <c r="GG300" s="441"/>
      <c r="GH300" s="441"/>
      <c r="GI300" s="441"/>
      <c r="GJ300" s="441"/>
      <c r="GK300" s="441"/>
      <c r="GL300" s="441"/>
      <c r="GM300" s="441"/>
      <c r="GN300" s="441"/>
      <c r="GO300" s="441"/>
      <c r="GP300" s="441"/>
      <c r="GQ300" s="441"/>
      <c r="GR300" s="441"/>
      <c r="GS300" s="441"/>
      <c r="GT300" s="441"/>
      <c r="GU300" s="441"/>
      <c r="GV300" s="441"/>
      <c r="GW300" s="441"/>
      <c r="GX300" s="441"/>
      <c r="GY300" s="441"/>
      <c r="GZ300" s="441"/>
      <c r="HA300" s="441"/>
      <c r="HB300" s="441"/>
      <c r="HC300" s="441"/>
      <c r="HD300" s="441"/>
      <c r="HE300" s="441"/>
      <c r="HF300" s="441"/>
      <c r="HG300" s="441"/>
      <c r="HH300" s="441"/>
      <c r="HI300" s="441"/>
      <c r="HJ300" s="441"/>
      <c r="HK300" s="441"/>
      <c r="HL300" s="441"/>
      <c r="HM300" s="441"/>
      <c r="HN300" s="441"/>
      <c r="HO300" s="441"/>
      <c r="HP300" s="441"/>
      <c r="HQ300" s="441"/>
      <c r="HR300" s="441"/>
      <c r="HS300" s="441"/>
      <c r="HT300" s="441"/>
      <c r="HU300" s="441"/>
      <c r="HV300" s="441"/>
      <c r="HW300" s="441"/>
      <c r="HX300" s="441"/>
      <c r="HY300" s="441"/>
      <c r="HZ300" s="441"/>
      <c r="IA300" s="441"/>
      <c r="IB300" s="441"/>
      <c r="IC300" s="441"/>
      <c r="ID300" s="441"/>
      <c r="IE300" s="441"/>
      <c r="IF300" s="441"/>
      <c r="IG300" s="441"/>
      <c r="IH300" s="441"/>
      <c r="II300" s="441"/>
      <c r="IJ300" s="441"/>
      <c r="IK300" s="441"/>
      <c r="IL300" s="441"/>
      <c r="IM300" s="441"/>
      <c r="IN300" s="441"/>
      <c r="IO300" s="441"/>
      <c r="IP300" s="441"/>
      <c r="IQ300" s="441"/>
      <c r="IR300" s="441"/>
      <c r="IS300" s="441"/>
      <c r="IT300" s="441"/>
      <c r="IU300" s="441"/>
      <c r="IV300" s="441"/>
    </row>
    <row r="301" spans="1:256" s="245" customFormat="1" ht="14.1" customHeight="1" x14ac:dyDescent="0.2">
      <c r="A301" s="223" t="s">
        <v>1838</v>
      </c>
      <c r="B301" s="417"/>
      <c r="C301" s="183" t="s">
        <v>1856</v>
      </c>
      <c r="D301" s="425"/>
      <c r="E301" s="513"/>
      <c r="F301" s="418"/>
      <c r="G301" s="418"/>
      <c r="H301" s="426"/>
      <c r="I301" s="964"/>
      <c r="J301" s="465"/>
      <c r="K301" s="441"/>
      <c r="L301" s="441"/>
      <c r="M301" s="441"/>
      <c r="N301" s="441"/>
      <c r="O301" s="441"/>
      <c r="P301" s="441"/>
      <c r="Q301" s="441"/>
      <c r="R301" s="441"/>
      <c r="S301" s="441"/>
      <c r="T301" s="441"/>
      <c r="U301" s="441"/>
      <c r="V301" s="441"/>
      <c r="W301" s="441"/>
      <c r="X301" s="441"/>
      <c r="Y301" s="441"/>
      <c r="Z301" s="441"/>
      <c r="AA301" s="441"/>
      <c r="AB301" s="441"/>
      <c r="AC301" s="441"/>
      <c r="AD301" s="441"/>
      <c r="AE301" s="441"/>
      <c r="AF301" s="441"/>
      <c r="AG301" s="441"/>
      <c r="AH301" s="441"/>
      <c r="AI301" s="441"/>
      <c r="AJ301" s="441"/>
      <c r="AK301" s="441"/>
      <c r="AL301" s="441"/>
      <c r="AM301" s="441"/>
      <c r="AN301" s="441"/>
      <c r="AO301" s="441"/>
      <c r="AP301" s="441"/>
      <c r="AQ301" s="441"/>
      <c r="AR301" s="441"/>
      <c r="AS301" s="441"/>
      <c r="AT301" s="441"/>
      <c r="AU301" s="441"/>
      <c r="AV301" s="441"/>
      <c r="AW301" s="441"/>
      <c r="AX301" s="441"/>
      <c r="AY301" s="441"/>
      <c r="AZ301" s="441"/>
      <c r="BA301" s="441"/>
      <c r="BB301" s="441"/>
      <c r="BC301" s="441"/>
      <c r="BD301" s="441"/>
      <c r="BE301" s="441"/>
      <c r="BF301" s="441"/>
      <c r="BG301" s="441"/>
      <c r="BH301" s="441"/>
      <c r="BI301" s="441"/>
      <c r="BJ301" s="441"/>
      <c r="BK301" s="441"/>
      <c r="BL301" s="441"/>
      <c r="BM301" s="441"/>
      <c r="BN301" s="441"/>
      <c r="BO301" s="441"/>
      <c r="BP301" s="441"/>
      <c r="BQ301" s="441"/>
      <c r="BR301" s="441"/>
      <c r="BS301" s="441"/>
      <c r="BT301" s="441"/>
      <c r="BU301" s="441"/>
      <c r="BV301" s="441"/>
      <c r="BW301" s="441"/>
      <c r="BX301" s="441"/>
      <c r="BY301" s="441"/>
      <c r="BZ301" s="441"/>
      <c r="CA301" s="441"/>
      <c r="CB301" s="441"/>
      <c r="CC301" s="441"/>
      <c r="CD301" s="441"/>
      <c r="CE301" s="441"/>
      <c r="CF301" s="441"/>
      <c r="CG301" s="441"/>
      <c r="CH301" s="441"/>
      <c r="CI301" s="441"/>
      <c r="CJ301" s="441"/>
      <c r="CK301" s="441"/>
      <c r="CL301" s="441"/>
      <c r="CM301" s="441"/>
      <c r="CN301" s="441"/>
      <c r="CO301" s="441"/>
      <c r="CP301" s="441"/>
      <c r="CQ301" s="441"/>
      <c r="CR301" s="441"/>
      <c r="CS301" s="441"/>
      <c r="CT301" s="441"/>
      <c r="CU301" s="441"/>
      <c r="CV301" s="441"/>
      <c r="CW301" s="441"/>
      <c r="CX301" s="441"/>
      <c r="CY301" s="441"/>
      <c r="CZ301" s="441"/>
      <c r="DA301" s="441"/>
      <c r="DB301" s="441"/>
      <c r="DC301" s="441"/>
      <c r="DD301" s="441"/>
      <c r="DE301" s="441"/>
      <c r="DF301" s="441"/>
      <c r="DG301" s="441"/>
      <c r="DH301" s="441"/>
      <c r="DI301" s="441"/>
      <c r="DJ301" s="441"/>
      <c r="DK301" s="441"/>
      <c r="DL301" s="441"/>
      <c r="DM301" s="441"/>
      <c r="DN301" s="441"/>
      <c r="DO301" s="441"/>
      <c r="DP301" s="441"/>
      <c r="DQ301" s="441"/>
      <c r="DR301" s="441"/>
      <c r="DS301" s="441"/>
      <c r="DT301" s="441"/>
      <c r="DU301" s="441"/>
      <c r="DV301" s="441"/>
      <c r="DW301" s="441"/>
      <c r="DX301" s="441"/>
      <c r="DY301" s="441"/>
      <c r="DZ301" s="441"/>
      <c r="EA301" s="441"/>
      <c r="EB301" s="441"/>
      <c r="EC301" s="441"/>
      <c r="ED301" s="441"/>
      <c r="EE301" s="441"/>
      <c r="EF301" s="441"/>
      <c r="EG301" s="441"/>
      <c r="EH301" s="441"/>
      <c r="EI301" s="441"/>
      <c r="EJ301" s="441"/>
      <c r="EK301" s="441"/>
      <c r="EL301" s="441"/>
      <c r="EM301" s="441"/>
      <c r="EN301" s="441"/>
      <c r="EO301" s="441"/>
      <c r="EP301" s="441"/>
      <c r="EQ301" s="441"/>
      <c r="ER301" s="441"/>
      <c r="ES301" s="441"/>
      <c r="ET301" s="441"/>
      <c r="EU301" s="441"/>
      <c r="EV301" s="441"/>
      <c r="EW301" s="441"/>
      <c r="EX301" s="441"/>
      <c r="EY301" s="441"/>
      <c r="EZ301" s="441"/>
      <c r="FA301" s="441"/>
      <c r="FB301" s="441"/>
      <c r="FC301" s="441"/>
      <c r="FD301" s="441"/>
      <c r="FE301" s="441"/>
      <c r="FF301" s="441"/>
      <c r="FG301" s="441"/>
      <c r="FH301" s="441"/>
      <c r="FI301" s="441"/>
      <c r="FJ301" s="441"/>
      <c r="FK301" s="441"/>
      <c r="FL301" s="441"/>
      <c r="FM301" s="441"/>
      <c r="FN301" s="441"/>
      <c r="FO301" s="441"/>
      <c r="FP301" s="441"/>
      <c r="FQ301" s="441"/>
      <c r="FR301" s="441"/>
      <c r="FS301" s="441"/>
      <c r="FT301" s="441"/>
      <c r="FU301" s="441"/>
      <c r="FV301" s="441"/>
      <c r="FW301" s="441"/>
      <c r="FX301" s="441"/>
      <c r="FY301" s="441"/>
      <c r="FZ301" s="441"/>
      <c r="GA301" s="441"/>
      <c r="GB301" s="441"/>
      <c r="GC301" s="441"/>
      <c r="GD301" s="441"/>
      <c r="GE301" s="441"/>
      <c r="GF301" s="441"/>
      <c r="GG301" s="441"/>
      <c r="GH301" s="441"/>
      <c r="GI301" s="441"/>
      <c r="GJ301" s="441"/>
      <c r="GK301" s="441"/>
      <c r="GL301" s="441"/>
      <c r="GM301" s="441"/>
      <c r="GN301" s="441"/>
      <c r="GO301" s="441"/>
      <c r="GP301" s="441"/>
      <c r="GQ301" s="441"/>
      <c r="GR301" s="441"/>
      <c r="GS301" s="441"/>
      <c r="GT301" s="441"/>
      <c r="GU301" s="441"/>
      <c r="GV301" s="441"/>
      <c r="GW301" s="441"/>
      <c r="GX301" s="441"/>
      <c r="GY301" s="441"/>
      <c r="GZ301" s="441"/>
      <c r="HA301" s="441"/>
      <c r="HB301" s="441"/>
      <c r="HC301" s="441"/>
      <c r="HD301" s="441"/>
      <c r="HE301" s="441"/>
      <c r="HF301" s="441"/>
      <c r="HG301" s="441"/>
      <c r="HH301" s="441"/>
      <c r="HI301" s="441"/>
      <c r="HJ301" s="441"/>
      <c r="HK301" s="441"/>
      <c r="HL301" s="441"/>
      <c r="HM301" s="441"/>
      <c r="HN301" s="441"/>
      <c r="HO301" s="441"/>
      <c r="HP301" s="441"/>
      <c r="HQ301" s="441"/>
      <c r="HR301" s="441"/>
      <c r="HS301" s="441"/>
      <c r="HT301" s="441"/>
      <c r="HU301" s="441"/>
      <c r="HV301" s="441"/>
      <c r="HW301" s="441"/>
      <c r="HX301" s="441"/>
      <c r="HY301" s="441"/>
      <c r="HZ301" s="441"/>
      <c r="IA301" s="441"/>
      <c r="IB301" s="441"/>
      <c r="IC301" s="441"/>
      <c r="ID301" s="441"/>
      <c r="IE301" s="441"/>
      <c r="IF301" s="441"/>
      <c r="IG301" s="441"/>
      <c r="IH301" s="441"/>
      <c r="II301" s="441"/>
      <c r="IJ301" s="441"/>
      <c r="IK301" s="441"/>
      <c r="IL301" s="441"/>
      <c r="IM301" s="441"/>
      <c r="IN301" s="441"/>
      <c r="IO301" s="441"/>
      <c r="IP301" s="441"/>
      <c r="IQ301" s="441"/>
      <c r="IR301" s="441"/>
      <c r="IS301" s="441"/>
      <c r="IT301" s="441"/>
      <c r="IU301" s="441"/>
      <c r="IV301" s="441"/>
    </row>
    <row r="302" spans="1:256" s="245" customFormat="1" ht="14.1" customHeight="1" x14ac:dyDescent="0.2">
      <c r="A302" s="223" t="s">
        <v>1480</v>
      </c>
      <c r="B302" s="444" t="s">
        <v>271</v>
      </c>
      <c r="C302" s="183" t="s">
        <v>1495</v>
      </c>
      <c r="D302" s="445" t="s">
        <v>1507</v>
      </c>
      <c r="E302" s="513"/>
      <c r="F302" s="162" t="s">
        <v>13</v>
      </c>
      <c r="G302" s="418"/>
      <c r="H302" s="514">
        <v>100693</v>
      </c>
      <c r="I302" s="288">
        <f t="shared" si="18"/>
        <v>100693</v>
      </c>
      <c r="J302" s="465"/>
      <c r="K302" s="441"/>
      <c r="L302" s="441"/>
      <c r="M302" s="441"/>
      <c r="N302" s="441"/>
      <c r="O302" s="441"/>
      <c r="P302" s="441"/>
      <c r="Q302" s="441"/>
      <c r="R302" s="441"/>
      <c r="S302" s="441"/>
      <c r="T302" s="441"/>
      <c r="U302" s="441"/>
      <c r="V302" s="441"/>
      <c r="W302" s="441"/>
      <c r="X302" s="441"/>
      <c r="Y302" s="441"/>
      <c r="Z302" s="441"/>
      <c r="AA302" s="441"/>
      <c r="AB302" s="441"/>
      <c r="AC302" s="441"/>
      <c r="AD302" s="441"/>
      <c r="AE302" s="441"/>
      <c r="AF302" s="441"/>
      <c r="AG302" s="441"/>
      <c r="AH302" s="441"/>
      <c r="AI302" s="441"/>
      <c r="AJ302" s="441"/>
      <c r="AK302" s="441"/>
      <c r="AL302" s="441"/>
      <c r="AM302" s="441"/>
      <c r="AN302" s="441"/>
      <c r="AO302" s="441"/>
      <c r="AP302" s="441"/>
      <c r="AQ302" s="441"/>
      <c r="AR302" s="441"/>
      <c r="AS302" s="441"/>
      <c r="AT302" s="441"/>
      <c r="AU302" s="441"/>
      <c r="AV302" s="441"/>
      <c r="AW302" s="441"/>
      <c r="AX302" s="441"/>
      <c r="AY302" s="441"/>
      <c r="AZ302" s="441"/>
      <c r="BA302" s="441"/>
      <c r="BB302" s="441"/>
      <c r="BC302" s="441"/>
      <c r="BD302" s="441"/>
      <c r="BE302" s="441"/>
      <c r="BF302" s="441"/>
      <c r="BG302" s="441"/>
      <c r="BH302" s="441"/>
      <c r="BI302" s="441"/>
      <c r="BJ302" s="441"/>
      <c r="BK302" s="441"/>
      <c r="BL302" s="441"/>
      <c r="BM302" s="441"/>
      <c r="BN302" s="441"/>
      <c r="BO302" s="441"/>
      <c r="BP302" s="441"/>
      <c r="BQ302" s="441"/>
      <c r="BR302" s="441"/>
      <c r="BS302" s="441"/>
      <c r="BT302" s="441"/>
      <c r="BU302" s="441"/>
      <c r="BV302" s="441"/>
      <c r="BW302" s="441"/>
      <c r="BX302" s="441"/>
      <c r="BY302" s="441"/>
      <c r="BZ302" s="441"/>
      <c r="CA302" s="441"/>
      <c r="CB302" s="441"/>
      <c r="CC302" s="441"/>
      <c r="CD302" s="441"/>
      <c r="CE302" s="441"/>
      <c r="CF302" s="441"/>
      <c r="CG302" s="441"/>
      <c r="CH302" s="441"/>
      <c r="CI302" s="441"/>
      <c r="CJ302" s="441"/>
      <c r="CK302" s="441"/>
      <c r="CL302" s="441"/>
      <c r="CM302" s="441"/>
      <c r="CN302" s="441"/>
      <c r="CO302" s="441"/>
      <c r="CP302" s="441"/>
      <c r="CQ302" s="441"/>
      <c r="CR302" s="441"/>
      <c r="CS302" s="441"/>
      <c r="CT302" s="441"/>
      <c r="CU302" s="441"/>
      <c r="CV302" s="441"/>
      <c r="CW302" s="441"/>
      <c r="CX302" s="441"/>
      <c r="CY302" s="441"/>
      <c r="CZ302" s="441"/>
      <c r="DA302" s="441"/>
      <c r="DB302" s="441"/>
      <c r="DC302" s="441"/>
      <c r="DD302" s="441"/>
      <c r="DE302" s="441"/>
      <c r="DF302" s="441"/>
      <c r="DG302" s="441"/>
      <c r="DH302" s="441"/>
      <c r="DI302" s="441"/>
      <c r="DJ302" s="441"/>
      <c r="DK302" s="441"/>
      <c r="DL302" s="441"/>
      <c r="DM302" s="441"/>
      <c r="DN302" s="441"/>
      <c r="DO302" s="441"/>
      <c r="DP302" s="441"/>
      <c r="DQ302" s="441"/>
      <c r="DR302" s="441"/>
      <c r="DS302" s="441"/>
      <c r="DT302" s="441"/>
      <c r="DU302" s="441"/>
      <c r="DV302" s="441"/>
      <c r="DW302" s="441"/>
      <c r="DX302" s="441"/>
      <c r="DY302" s="441"/>
      <c r="DZ302" s="441"/>
      <c r="EA302" s="441"/>
      <c r="EB302" s="441"/>
      <c r="EC302" s="441"/>
      <c r="ED302" s="441"/>
      <c r="EE302" s="441"/>
      <c r="EF302" s="441"/>
      <c r="EG302" s="441"/>
      <c r="EH302" s="441"/>
      <c r="EI302" s="441"/>
      <c r="EJ302" s="441"/>
      <c r="EK302" s="441"/>
      <c r="EL302" s="441"/>
      <c r="EM302" s="441"/>
      <c r="EN302" s="441"/>
      <c r="EO302" s="441"/>
      <c r="EP302" s="441"/>
      <c r="EQ302" s="441"/>
      <c r="ER302" s="441"/>
      <c r="ES302" s="441"/>
      <c r="ET302" s="441"/>
      <c r="EU302" s="441"/>
      <c r="EV302" s="441"/>
      <c r="EW302" s="441"/>
      <c r="EX302" s="441"/>
      <c r="EY302" s="441"/>
      <c r="EZ302" s="441"/>
      <c r="FA302" s="441"/>
      <c r="FB302" s="441"/>
      <c r="FC302" s="441"/>
      <c r="FD302" s="441"/>
      <c r="FE302" s="441"/>
      <c r="FF302" s="441"/>
      <c r="FG302" s="441"/>
      <c r="FH302" s="441"/>
      <c r="FI302" s="441"/>
      <c r="FJ302" s="441"/>
      <c r="FK302" s="441"/>
      <c r="FL302" s="441"/>
      <c r="FM302" s="441"/>
      <c r="FN302" s="441"/>
      <c r="FO302" s="441"/>
      <c r="FP302" s="441"/>
      <c r="FQ302" s="441"/>
      <c r="FR302" s="441"/>
      <c r="FS302" s="441"/>
      <c r="FT302" s="441"/>
      <c r="FU302" s="441"/>
      <c r="FV302" s="441"/>
      <c r="FW302" s="441"/>
      <c r="FX302" s="441"/>
      <c r="FY302" s="441"/>
      <c r="FZ302" s="441"/>
      <c r="GA302" s="441"/>
      <c r="GB302" s="441"/>
      <c r="GC302" s="441"/>
      <c r="GD302" s="441"/>
      <c r="GE302" s="441"/>
      <c r="GF302" s="441"/>
      <c r="GG302" s="441"/>
      <c r="GH302" s="441"/>
      <c r="GI302" s="441"/>
      <c r="GJ302" s="441"/>
      <c r="GK302" s="441"/>
      <c r="GL302" s="441"/>
      <c r="GM302" s="441"/>
      <c r="GN302" s="441"/>
      <c r="GO302" s="441"/>
      <c r="GP302" s="441"/>
      <c r="GQ302" s="441"/>
      <c r="GR302" s="441"/>
      <c r="GS302" s="441"/>
      <c r="GT302" s="441"/>
      <c r="GU302" s="441"/>
      <c r="GV302" s="441"/>
      <c r="GW302" s="441"/>
      <c r="GX302" s="441"/>
      <c r="GY302" s="441"/>
      <c r="GZ302" s="441"/>
      <c r="HA302" s="441"/>
      <c r="HB302" s="441"/>
      <c r="HC302" s="441"/>
      <c r="HD302" s="441"/>
      <c r="HE302" s="441"/>
      <c r="HF302" s="441"/>
      <c r="HG302" s="441"/>
      <c r="HH302" s="441"/>
      <c r="HI302" s="441"/>
      <c r="HJ302" s="441"/>
      <c r="HK302" s="441"/>
      <c r="HL302" s="441"/>
      <c r="HM302" s="441"/>
      <c r="HN302" s="441"/>
      <c r="HO302" s="441"/>
      <c r="HP302" s="441"/>
      <c r="HQ302" s="441"/>
      <c r="HR302" s="441"/>
      <c r="HS302" s="441"/>
      <c r="HT302" s="441"/>
      <c r="HU302" s="441"/>
      <c r="HV302" s="441"/>
      <c r="HW302" s="441"/>
      <c r="HX302" s="441"/>
      <c r="HY302" s="441"/>
      <c r="HZ302" s="441"/>
      <c r="IA302" s="441"/>
      <c r="IB302" s="441"/>
      <c r="IC302" s="441"/>
      <c r="ID302" s="441"/>
      <c r="IE302" s="441"/>
      <c r="IF302" s="441"/>
      <c r="IG302" s="441"/>
      <c r="IH302" s="441"/>
      <c r="II302" s="441"/>
      <c r="IJ302" s="441"/>
      <c r="IK302" s="441"/>
      <c r="IL302" s="441"/>
      <c r="IM302" s="441"/>
      <c r="IN302" s="441"/>
      <c r="IO302" s="441"/>
      <c r="IP302" s="441"/>
      <c r="IQ302" s="441"/>
      <c r="IR302" s="441"/>
      <c r="IS302" s="441"/>
      <c r="IT302" s="441"/>
      <c r="IU302" s="441"/>
      <c r="IV302" s="441"/>
    </row>
    <row r="303" spans="1:256" s="245" customFormat="1" ht="14.1" customHeight="1" x14ac:dyDescent="0.2">
      <c r="A303" s="223" t="s">
        <v>1839</v>
      </c>
      <c r="B303" s="417"/>
      <c r="C303" s="183" t="s">
        <v>1857</v>
      </c>
      <c r="D303" s="425"/>
      <c r="E303" s="513"/>
      <c r="F303" s="418"/>
      <c r="G303" s="418"/>
      <c r="H303" s="426"/>
      <c r="I303" s="964"/>
      <c r="J303" s="465"/>
      <c r="K303" s="441"/>
      <c r="L303" s="441"/>
      <c r="M303" s="441"/>
      <c r="N303" s="441"/>
      <c r="O303" s="441"/>
      <c r="P303" s="441"/>
      <c r="Q303" s="441"/>
      <c r="R303" s="441"/>
      <c r="S303" s="441"/>
      <c r="T303" s="441"/>
      <c r="U303" s="441"/>
      <c r="V303" s="441"/>
      <c r="W303" s="441"/>
      <c r="X303" s="441"/>
      <c r="Y303" s="441"/>
      <c r="Z303" s="441"/>
      <c r="AA303" s="441"/>
      <c r="AB303" s="441"/>
      <c r="AC303" s="441"/>
      <c r="AD303" s="441"/>
      <c r="AE303" s="441"/>
      <c r="AF303" s="441"/>
      <c r="AG303" s="441"/>
      <c r="AH303" s="441"/>
      <c r="AI303" s="441"/>
      <c r="AJ303" s="441"/>
      <c r="AK303" s="441"/>
      <c r="AL303" s="441"/>
      <c r="AM303" s="441"/>
      <c r="AN303" s="441"/>
      <c r="AO303" s="441"/>
      <c r="AP303" s="441"/>
      <c r="AQ303" s="441"/>
      <c r="AR303" s="441"/>
      <c r="AS303" s="441"/>
      <c r="AT303" s="441"/>
      <c r="AU303" s="441"/>
      <c r="AV303" s="441"/>
      <c r="AW303" s="441"/>
      <c r="AX303" s="441"/>
      <c r="AY303" s="441"/>
      <c r="AZ303" s="441"/>
      <c r="BA303" s="441"/>
      <c r="BB303" s="441"/>
      <c r="BC303" s="441"/>
      <c r="BD303" s="441"/>
      <c r="BE303" s="441"/>
      <c r="BF303" s="441"/>
      <c r="BG303" s="441"/>
      <c r="BH303" s="441"/>
      <c r="BI303" s="441"/>
      <c r="BJ303" s="441"/>
      <c r="BK303" s="441"/>
      <c r="BL303" s="441"/>
      <c r="BM303" s="441"/>
      <c r="BN303" s="441"/>
      <c r="BO303" s="441"/>
      <c r="BP303" s="441"/>
      <c r="BQ303" s="441"/>
      <c r="BR303" s="441"/>
      <c r="BS303" s="441"/>
      <c r="BT303" s="441"/>
      <c r="BU303" s="441"/>
      <c r="BV303" s="441"/>
      <c r="BW303" s="441"/>
      <c r="BX303" s="441"/>
      <c r="BY303" s="441"/>
      <c r="BZ303" s="441"/>
      <c r="CA303" s="441"/>
      <c r="CB303" s="441"/>
      <c r="CC303" s="441"/>
      <c r="CD303" s="441"/>
      <c r="CE303" s="441"/>
      <c r="CF303" s="441"/>
      <c r="CG303" s="441"/>
      <c r="CH303" s="441"/>
      <c r="CI303" s="441"/>
      <c r="CJ303" s="441"/>
      <c r="CK303" s="441"/>
      <c r="CL303" s="441"/>
      <c r="CM303" s="441"/>
      <c r="CN303" s="441"/>
      <c r="CO303" s="441"/>
      <c r="CP303" s="441"/>
      <c r="CQ303" s="441"/>
      <c r="CR303" s="441"/>
      <c r="CS303" s="441"/>
      <c r="CT303" s="441"/>
      <c r="CU303" s="441"/>
      <c r="CV303" s="441"/>
      <c r="CW303" s="441"/>
      <c r="CX303" s="441"/>
      <c r="CY303" s="441"/>
      <c r="CZ303" s="441"/>
      <c r="DA303" s="441"/>
      <c r="DB303" s="441"/>
      <c r="DC303" s="441"/>
      <c r="DD303" s="441"/>
      <c r="DE303" s="441"/>
      <c r="DF303" s="441"/>
      <c r="DG303" s="441"/>
      <c r="DH303" s="441"/>
      <c r="DI303" s="441"/>
      <c r="DJ303" s="441"/>
      <c r="DK303" s="441"/>
      <c r="DL303" s="441"/>
      <c r="DM303" s="441"/>
      <c r="DN303" s="441"/>
      <c r="DO303" s="441"/>
      <c r="DP303" s="441"/>
      <c r="DQ303" s="441"/>
      <c r="DR303" s="441"/>
      <c r="DS303" s="441"/>
      <c r="DT303" s="441"/>
      <c r="DU303" s="441"/>
      <c r="DV303" s="441"/>
      <c r="DW303" s="441"/>
      <c r="DX303" s="441"/>
      <c r="DY303" s="441"/>
      <c r="DZ303" s="441"/>
      <c r="EA303" s="441"/>
      <c r="EB303" s="441"/>
      <c r="EC303" s="441"/>
      <c r="ED303" s="441"/>
      <c r="EE303" s="441"/>
      <c r="EF303" s="441"/>
      <c r="EG303" s="441"/>
      <c r="EH303" s="441"/>
      <c r="EI303" s="441"/>
      <c r="EJ303" s="441"/>
      <c r="EK303" s="441"/>
      <c r="EL303" s="441"/>
      <c r="EM303" s="441"/>
      <c r="EN303" s="441"/>
      <c r="EO303" s="441"/>
      <c r="EP303" s="441"/>
      <c r="EQ303" s="441"/>
      <c r="ER303" s="441"/>
      <c r="ES303" s="441"/>
      <c r="ET303" s="441"/>
      <c r="EU303" s="441"/>
      <c r="EV303" s="441"/>
      <c r="EW303" s="441"/>
      <c r="EX303" s="441"/>
      <c r="EY303" s="441"/>
      <c r="EZ303" s="441"/>
      <c r="FA303" s="441"/>
      <c r="FB303" s="441"/>
      <c r="FC303" s="441"/>
      <c r="FD303" s="441"/>
      <c r="FE303" s="441"/>
      <c r="FF303" s="441"/>
      <c r="FG303" s="441"/>
      <c r="FH303" s="441"/>
      <c r="FI303" s="441"/>
      <c r="FJ303" s="441"/>
      <c r="FK303" s="441"/>
      <c r="FL303" s="441"/>
      <c r="FM303" s="441"/>
      <c r="FN303" s="441"/>
      <c r="FO303" s="441"/>
      <c r="FP303" s="441"/>
      <c r="FQ303" s="441"/>
      <c r="FR303" s="441"/>
      <c r="FS303" s="441"/>
      <c r="FT303" s="441"/>
      <c r="FU303" s="441"/>
      <c r="FV303" s="441"/>
      <c r="FW303" s="441"/>
      <c r="FX303" s="441"/>
      <c r="FY303" s="441"/>
      <c r="FZ303" s="441"/>
      <c r="GA303" s="441"/>
      <c r="GB303" s="441"/>
      <c r="GC303" s="441"/>
      <c r="GD303" s="441"/>
      <c r="GE303" s="441"/>
      <c r="GF303" s="441"/>
      <c r="GG303" s="441"/>
      <c r="GH303" s="441"/>
      <c r="GI303" s="441"/>
      <c r="GJ303" s="441"/>
      <c r="GK303" s="441"/>
      <c r="GL303" s="441"/>
      <c r="GM303" s="441"/>
      <c r="GN303" s="441"/>
      <c r="GO303" s="441"/>
      <c r="GP303" s="441"/>
      <c r="GQ303" s="441"/>
      <c r="GR303" s="441"/>
      <c r="GS303" s="441"/>
      <c r="GT303" s="441"/>
      <c r="GU303" s="441"/>
      <c r="GV303" s="441"/>
      <c r="GW303" s="441"/>
      <c r="GX303" s="441"/>
      <c r="GY303" s="441"/>
      <c r="GZ303" s="441"/>
      <c r="HA303" s="441"/>
      <c r="HB303" s="441"/>
      <c r="HC303" s="441"/>
      <c r="HD303" s="441"/>
      <c r="HE303" s="441"/>
      <c r="HF303" s="441"/>
      <c r="HG303" s="441"/>
      <c r="HH303" s="441"/>
      <c r="HI303" s="441"/>
      <c r="HJ303" s="441"/>
      <c r="HK303" s="441"/>
      <c r="HL303" s="441"/>
      <c r="HM303" s="441"/>
      <c r="HN303" s="441"/>
      <c r="HO303" s="441"/>
      <c r="HP303" s="441"/>
      <c r="HQ303" s="441"/>
      <c r="HR303" s="441"/>
      <c r="HS303" s="441"/>
      <c r="HT303" s="441"/>
      <c r="HU303" s="441"/>
      <c r="HV303" s="441"/>
      <c r="HW303" s="441"/>
      <c r="HX303" s="441"/>
      <c r="HY303" s="441"/>
      <c r="HZ303" s="441"/>
      <c r="IA303" s="441"/>
      <c r="IB303" s="441"/>
      <c r="IC303" s="441"/>
      <c r="ID303" s="441"/>
      <c r="IE303" s="441"/>
      <c r="IF303" s="441"/>
      <c r="IG303" s="441"/>
      <c r="IH303" s="441"/>
      <c r="II303" s="441"/>
      <c r="IJ303" s="441"/>
      <c r="IK303" s="441"/>
      <c r="IL303" s="441"/>
      <c r="IM303" s="441"/>
      <c r="IN303" s="441"/>
      <c r="IO303" s="441"/>
      <c r="IP303" s="441"/>
      <c r="IQ303" s="441"/>
      <c r="IR303" s="441"/>
      <c r="IS303" s="441"/>
      <c r="IT303" s="441"/>
      <c r="IU303" s="441"/>
      <c r="IV303" s="441"/>
    </row>
    <row r="304" spans="1:256" s="245" customFormat="1" ht="14.1" customHeight="1" x14ac:dyDescent="0.2">
      <c r="A304" s="223" t="s">
        <v>1547</v>
      </c>
      <c r="B304" s="444" t="s">
        <v>225</v>
      </c>
      <c r="C304" s="183" t="s">
        <v>1548</v>
      </c>
      <c r="D304" s="445" t="s">
        <v>1549</v>
      </c>
      <c r="E304" s="513"/>
      <c r="F304" s="162" t="s">
        <v>13</v>
      </c>
      <c r="G304" s="418"/>
      <c r="H304" s="514">
        <v>104764.71</v>
      </c>
      <c r="I304" s="288">
        <f t="shared" si="18"/>
        <v>104764.71</v>
      </c>
      <c r="J304" s="465"/>
      <c r="K304" s="441"/>
      <c r="L304" s="441"/>
      <c r="M304" s="441"/>
      <c r="N304" s="441"/>
      <c r="O304" s="441"/>
      <c r="P304" s="441"/>
      <c r="Q304" s="441"/>
      <c r="R304" s="441"/>
      <c r="S304" s="441"/>
      <c r="T304" s="441"/>
      <c r="U304" s="441"/>
      <c r="V304" s="441"/>
      <c r="W304" s="441"/>
      <c r="X304" s="441"/>
      <c r="Y304" s="441"/>
      <c r="Z304" s="441"/>
      <c r="AA304" s="441"/>
      <c r="AB304" s="441"/>
      <c r="AC304" s="441"/>
      <c r="AD304" s="441"/>
      <c r="AE304" s="441"/>
      <c r="AF304" s="441"/>
      <c r="AG304" s="441"/>
      <c r="AH304" s="441"/>
      <c r="AI304" s="441"/>
      <c r="AJ304" s="441"/>
      <c r="AK304" s="441"/>
      <c r="AL304" s="441"/>
      <c r="AM304" s="441"/>
      <c r="AN304" s="441"/>
      <c r="AO304" s="441"/>
      <c r="AP304" s="441"/>
      <c r="AQ304" s="441"/>
      <c r="AR304" s="441"/>
      <c r="AS304" s="441"/>
      <c r="AT304" s="441"/>
      <c r="AU304" s="441"/>
      <c r="AV304" s="441"/>
      <c r="AW304" s="441"/>
      <c r="AX304" s="441"/>
      <c r="AY304" s="441"/>
      <c r="AZ304" s="441"/>
      <c r="BA304" s="441"/>
      <c r="BB304" s="441"/>
      <c r="BC304" s="441"/>
      <c r="BD304" s="441"/>
      <c r="BE304" s="441"/>
      <c r="BF304" s="441"/>
      <c r="BG304" s="441"/>
      <c r="BH304" s="441"/>
      <c r="BI304" s="441"/>
      <c r="BJ304" s="441"/>
      <c r="BK304" s="441"/>
      <c r="BL304" s="441"/>
      <c r="BM304" s="441"/>
      <c r="BN304" s="441"/>
      <c r="BO304" s="441"/>
      <c r="BP304" s="441"/>
      <c r="BQ304" s="441"/>
      <c r="BR304" s="441"/>
      <c r="BS304" s="441"/>
      <c r="BT304" s="441"/>
      <c r="BU304" s="441"/>
      <c r="BV304" s="441"/>
      <c r="BW304" s="441"/>
      <c r="BX304" s="441"/>
      <c r="BY304" s="441"/>
      <c r="BZ304" s="441"/>
      <c r="CA304" s="441"/>
      <c r="CB304" s="441"/>
      <c r="CC304" s="441"/>
      <c r="CD304" s="441"/>
      <c r="CE304" s="441"/>
      <c r="CF304" s="441"/>
      <c r="CG304" s="441"/>
      <c r="CH304" s="441"/>
      <c r="CI304" s="441"/>
      <c r="CJ304" s="441"/>
      <c r="CK304" s="441"/>
      <c r="CL304" s="441"/>
      <c r="CM304" s="441"/>
      <c r="CN304" s="441"/>
      <c r="CO304" s="441"/>
      <c r="CP304" s="441"/>
      <c r="CQ304" s="441"/>
      <c r="CR304" s="441"/>
      <c r="CS304" s="441"/>
      <c r="CT304" s="441"/>
      <c r="CU304" s="441"/>
      <c r="CV304" s="441"/>
      <c r="CW304" s="441"/>
      <c r="CX304" s="441"/>
      <c r="CY304" s="441"/>
      <c r="CZ304" s="441"/>
      <c r="DA304" s="441"/>
      <c r="DB304" s="441"/>
      <c r="DC304" s="441"/>
      <c r="DD304" s="441"/>
      <c r="DE304" s="441"/>
      <c r="DF304" s="441"/>
      <c r="DG304" s="441"/>
      <c r="DH304" s="441"/>
      <c r="DI304" s="441"/>
      <c r="DJ304" s="441"/>
      <c r="DK304" s="441"/>
      <c r="DL304" s="441"/>
      <c r="DM304" s="441"/>
      <c r="DN304" s="441"/>
      <c r="DO304" s="441"/>
      <c r="DP304" s="441"/>
      <c r="DQ304" s="441"/>
      <c r="DR304" s="441"/>
      <c r="DS304" s="441"/>
      <c r="DT304" s="441"/>
      <c r="DU304" s="441"/>
      <c r="DV304" s="441"/>
      <c r="DW304" s="441"/>
      <c r="DX304" s="441"/>
      <c r="DY304" s="441"/>
      <c r="DZ304" s="441"/>
      <c r="EA304" s="441"/>
      <c r="EB304" s="441"/>
      <c r="EC304" s="441"/>
      <c r="ED304" s="441"/>
      <c r="EE304" s="441"/>
      <c r="EF304" s="441"/>
      <c r="EG304" s="441"/>
      <c r="EH304" s="441"/>
      <c r="EI304" s="441"/>
      <c r="EJ304" s="441"/>
      <c r="EK304" s="441"/>
      <c r="EL304" s="441"/>
      <c r="EM304" s="441"/>
      <c r="EN304" s="441"/>
      <c r="EO304" s="441"/>
      <c r="EP304" s="441"/>
      <c r="EQ304" s="441"/>
      <c r="ER304" s="441"/>
      <c r="ES304" s="441"/>
      <c r="ET304" s="441"/>
      <c r="EU304" s="441"/>
      <c r="EV304" s="441"/>
      <c r="EW304" s="441"/>
      <c r="EX304" s="441"/>
      <c r="EY304" s="441"/>
      <c r="EZ304" s="441"/>
      <c r="FA304" s="441"/>
      <c r="FB304" s="441"/>
      <c r="FC304" s="441"/>
      <c r="FD304" s="441"/>
      <c r="FE304" s="441"/>
      <c r="FF304" s="441"/>
      <c r="FG304" s="441"/>
      <c r="FH304" s="441"/>
      <c r="FI304" s="441"/>
      <c r="FJ304" s="441"/>
      <c r="FK304" s="441"/>
      <c r="FL304" s="441"/>
      <c r="FM304" s="441"/>
      <c r="FN304" s="441"/>
      <c r="FO304" s="441"/>
      <c r="FP304" s="441"/>
      <c r="FQ304" s="441"/>
      <c r="FR304" s="441"/>
      <c r="FS304" s="441"/>
      <c r="FT304" s="441"/>
      <c r="FU304" s="441"/>
      <c r="FV304" s="441"/>
      <c r="FW304" s="441"/>
      <c r="FX304" s="441"/>
      <c r="FY304" s="441"/>
      <c r="FZ304" s="441"/>
      <c r="GA304" s="441"/>
      <c r="GB304" s="441"/>
      <c r="GC304" s="441"/>
      <c r="GD304" s="441"/>
      <c r="GE304" s="441"/>
      <c r="GF304" s="441"/>
      <c r="GG304" s="441"/>
      <c r="GH304" s="441"/>
      <c r="GI304" s="441"/>
      <c r="GJ304" s="441"/>
      <c r="GK304" s="441"/>
      <c r="GL304" s="441"/>
      <c r="GM304" s="441"/>
      <c r="GN304" s="441"/>
      <c r="GO304" s="441"/>
      <c r="GP304" s="441"/>
      <c r="GQ304" s="441"/>
      <c r="GR304" s="441"/>
      <c r="GS304" s="441"/>
      <c r="GT304" s="441"/>
      <c r="GU304" s="441"/>
      <c r="GV304" s="441"/>
      <c r="GW304" s="441"/>
      <c r="GX304" s="441"/>
      <c r="GY304" s="441"/>
      <c r="GZ304" s="441"/>
      <c r="HA304" s="441"/>
      <c r="HB304" s="441"/>
      <c r="HC304" s="441"/>
      <c r="HD304" s="441"/>
      <c r="HE304" s="441"/>
      <c r="HF304" s="441"/>
      <c r="HG304" s="441"/>
      <c r="HH304" s="441"/>
      <c r="HI304" s="441"/>
      <c r="HJ304" s="441"/>
      <c r="HK304" s="441"/>
      <c r="HL304" s="441"/>
      <c r="HM304" s="441"/>
      <c r="HN304" s="441"/>
      <c r="HO304" s="441"/>
      <c r="HP304" s="441"/>
      <c r="HQ304" s="441"/>
      <c r="HR304" s="441"/>
      <c r="HS304" s="441"/>
      <c r="HT304" s="441"/>
      <c r="HU304" s="441"/>
      <c r="HV304" s="441"/>
      <c r="HW304" s="441"/>
      <c r="HX304" s="441"/>
      <c r="HY304" s="441"/>
      <c r="HZ304" s="441"/>
      <c r="IA304" s="441"/>
      <c r="IB304" s="441"/>
      <c r="IC304" s="441"/>
      <c r="ID304" s="441"/>
      <c r="IE304" s="441"/>
      <c r="IF304" s="441"/>
      <c r="IG304" s="441"/>
      <c r="IH304" s="441"/>
      <c r="II304" s="441"/>
      <c r="IJ304" s="441"/>
      <c r="IK304" s="441"/>
      <c r="IL304" s="441"/>
      <c r="IM304" s="441"/>
      <c r="IN304" s="441"/>
      <c r="IO304" s="441"/>
      <c r="IP304" s="441"/>
      <c r="IQ304" s="441"/>
      <c r="IR304" s="441"/>
      <c r="IS304" s="441"/>
      <c r="IT304" s="441"/>
      <c r="IU304" s="441"/>
      <c r="IV304" s="441"/>
    </row>
    <row r="305" spans="1:256" s="245" customFormat="1" ht="14.1" customHeight="1" x14ac:dyDescent="0.2">
      <c r="A305" s="223" t="s">
        <v>1840</v>
      </c>
      <c r="B305" s="417"/>
      <c r="C305" s="183" t="s">
        <v>1858</v>
      </c>
      <c r="D305" s="425"/>
      <c r="E305" s="513"/>
      <c r="F305" s="418"/>
      <c r="G305" s="418"/>
      <c r="H305" s="426"/>
      <c r="I305" s="964"/>
      <c r="J305" s="465"/>
      <c r="K305" s="441"/>
      <c r="L305" s="441"/>
      <c r="M305" s="441"/>
      <c r="N305" s="441"/>
      <c r="O305" s="441"/>
      <c r="P305" s="441"/>
      <c r="Q305" s="441"/>
      <c r="R305" s="441"/>
      <c r="S305" s="441"/>
      <c r="T305" s="441"/>
      <c r="U305" s="441"/>
      <c r="V305" s="441"/>
      <c r="W305" s="441"/>
      <c r="X305" s="441"/>
      <c r="Y305" s="441"/>
      <c r="Z305" s="441"/>
      <c r="AA305" s="441"/>
      <c r="AB305" s="441"/>
      <c r="AC305" s="441"/>
      <c r="AD305" s="441"/>
      <c r="AE305" s="441"/>
      <c r="AF305" s="441"/>
      <c r="AG305" s="441"/>
      <c r="AH305" s="441"/>
      <c r="AI305" s="441"/>
      <c r="AJ305" s="441"/>
      <c r="AK305" s="441"/>
      <c r="AL305" s="441"/>
      <c r="AM305" s="441"/>
      <c r="AN305" s="441"/>
      <c r="AO305" s="441"/>
      <c r="AP305" s="441"/>
      <c r="AQ305" s="441"/>
      <c r="AR305" s="441"/>
      <c r="AS305" s="441"/>
      <c r="AT305" s="441"/>
      <c r="AU305" s="441"/>
      <c r="AV305" s="441"/>
      <c r="AW305" s="441"/>
      <c r="AX305" s="441"/>
      <c r="AY305" s="441"/>
      <c r="AZ305" s="441"/>
      <c r="BA305" s="441"/>
      <c r="BB305" s="441"/>
      <c r="BC305" s="441"/>
      <c r="BD305" s="441"/>
      <c r="BE305" s="441"/>
      <c r="BF305" s="441"/>
      <c r="BG305" s="441"/>
      <c r="BH305" s="441"/>
      <c r="BI305" s="441"/>
      <c r="BJ305" s="441"/>
      <c r="BK305" s="441"/>
      <c r="BL305" s="441"/>
      <c r="BM305" s="441"/>
      <c r="BN305" s="441"/>
      <c r="BO305" s="441"/>
      <c r="BP305" s="441"/>
      <c r="BQ305" s="441"/>
      <c r="BR305" s="441"/>
      <c r="BS305" s="441"/>
      <c r="BT305" s="441"/>
      <c r="BU305" s="441"/>
      <c r="BV305" s="441"/>
      <c r="BW305" s="441"/>
      <c r="BX305" s="441"/>
      <c r="BY305" s="441"/>
      <c r="BZ305" s="441"/>
      <c r="CA305" s="441"/>
      <c r="CB305" s="441"/>
      <c r="CC305" s="441"/>
      <c r="CD305" s="441"/>
      <c r="CE305" s="441"/>
      <c r="CF305" s="441"/>
      <c r="CG305" s="441"/>
      <c r="CH305" s="441"/>
      <c r="CI305" s="441"/>
      <c r="CJ305" s="441"/>
      <c r="CK305" s="441"/>
      <c r="CL305" s="441"/>
      <c r="CM305" s="441"/>
      <c r="CN305" s="441"/>
      <c r="CO305" s="441"/>
      <c r="CP305" s="441"/>
      <c r="CQ305" s="441"/>
      <c r="CR305" s="441"/>
      <c r="CS305" s="441"/>
      <c r="CT305" s="441"/>
      <c r="CU305" s="441"/>
      <c r="CV305" s="441"/>
      <c r="CW305" s="441"/>
      <c r="CX305" s="441"/>
      <c r="CY305" s="441"/>
      <c r="CZ305" s="441"/>
      <c r="DA305" s="441"/>
      <c r="DB305" s="441"/>
      <c r="DC305" s="441"/>
      <c r="DD305" s="441"/>
      <c r="DE305" s="441"/>
      <c r="DF305" s="441"/>
      <c r="DG305" s="441"/>
      <c r="DH305" s="441"/>
      <c r="DI305" s="441"/>
      <c r="DJ305" s="441"/>
      <c r="DK305" s="441"/>
      <c r="DL305" s="441"/>
      <c r="DM305" s="441"/>
      <c r="DN305" s="441"/>
      <c r="DO305" s="441"/>
      <c r="DP305" s="441"/>
      <c r="DQ305" s="441"/>
      <c r="DR305" s="441"/>
      <c r="DS305" s="441"/>
      <c r="DT305" s="441"/>
      <c r="DU305" s="441"/>
      <c r="DV305" s="441"/>
      <c r="DW305" s="441"/>
      <c r="DX305" s="441"/>
      <c r="DY305" s="441"/>
      <c r="DZ305" s="441"/>
      <c r="EA305" s="441"/>
      <c r="EB305" s="441"/>
      <c r="EC305" s="441"/>
      <c r="ED305" s="441"/>
      <c r="EE305" s="441"/>
      <c r="EF305" s="441"/>
      <c r="EG305" s="441"/>
      <c r="EH305" s="441"/>
      <c r="EI305" s="441"/>
      <c r="EJ305" s="441"/>
      <c r="EK305" s="441"/>
      <c r="EL305" s="441"/>
      <c r="EM305" s="441"/>
      <c r="EN305" s="441"/>
      <c r="EO305" s="441"/>
      <c r="EP305" s="441"/>
      <c r="EQ305" s="441"/>
      <c r="ER305" s="441"/>
      <c r="ES305" s="441"/>
      <c r="ET305" s="441"/>
      <c r="EU305" s="441"/>
      <c r="EV305" s="441"/>
      <c r="EW305" s="441"/>
      <c r="EX305" s="441"/>
      <c r="EY305" s="441"/>
      <c r="EZ305" s="441"/>
      <c r="FA305" s="441"/>
      <c r="FB305" s="441"/>
      <c r="FC305" s="441"/>
      <c r="FD305" s="441"/>
      <c r="FE305" s="441"/>
      <c r="FF305" s="441"/>
      <c r="FG305" s="441"/>
      <c r="FH305" s="441"/>
      <c r="FI305" s="441"/>
      <c r="FJ305" s="441"/>
      <c r="FK305" s="441"/>
      <c r="FL305" s="441"/>
      <c r="FM305" s="441"/>
      <c r="FN305" s="441"/>
      <c r="FO305" s="441"/>
      <c r="FP305" s="441"/>
      <c r="FQ305" s="441"/>
      <c r="FR305" s="441"/>
      <c r="FS305" s="441"/>
      <c r="FT305" s="441"/>
      <c r="FU305" s="441"/>
      <c r="FV305" s="441"/>
      <c r="FW305" s="441"/>
      <c r="FX305" s="441"/>
      <c r="FY305" s="441"/>
      <c r="FZ305" s="441"/>
      <c r="GA305" s="441"/>
      <c r="GB305" s="441"/>
      <c r="GC305" s="441"/>
      <c r="GD305" s="441"/>
      <c r="GE305" s="441"/>
      <c r="GF305" s="441"/>
      <c r="GG305" s="441"/>
      <c r="GH305" s="441"/>
      <c r="GI305" s="441"/>
      <c r="GJ305" s="441"/>
      <c r="GK305" s="441"/>
      <c r="GL305" s="441"/>
      <c r="GM305" s="441"/>
      <c r="GN305" s="441"/>
      <c r="GO305" s="441"/>
      <c r="GP305" s="441"/>
      <c r="GQ305" s="441"/>
      <c r="GR305" s="441"/>
      <c r="GS305" s="441"/>
      <c r="GT305" s="441"/>
      <c r="GU305" s="441"/>
      <c r="GV305" s="441"/>
      <c r="GW305" s="441"/>
      <c r="GX305" s="441"/>
      <c r="GY305" s="441"/>
      <c r="GZ305" s="441"/>
      <c r="HA305" s="441"/>
      <c r="HB305" s="441"/>
      <c r="HC305" s="441"/>
      <c r="HD305" s="441"/>
      <c r="HE305" s="441"/>
      <c r="HF305" s="441"/>
      <c r="HG305" s="441"/>
      <c r="HH305" s="441"/>
      <c r="HI305" s="441"/>
      <c r="HJ305" s="441"/>
      <c r="HK305" s="441"/>
      <c r="HL305" s="441"/>
      <c r="HM305" s="441"/>
      <c r="HN305" s="441"/>
      <c r="HO305" s="441"/>
      <c r="HP305" s="441"/>
      <c r="HQ305" s="441"/>
      <c r="HR305" s="441"/>
      <c r="HS305" s="441"/>
      <c r="HT305" s="441"/>
      <c r="HU305" s="441"/>
      <c r="HV305" s="441"/>
      <c r="HW305" s="441"/>
      <c r="HX305" s="441"/>
      <c r="HY305" s="441"/>
      <c r="HZ305" s="441"/>
      <c r="IA305" s="441"/>
      <c r="IB305" s="441"/>
      <c r="IC305" s="441"/>
      <c r="ID305" s="441"/>
      <c r="IE305" s="441"/>
      <c r="IF305" s="441"/>
      <c r="IG305" s="441"/>
      <c r="IH305" s="441"/>
      <c r="II305" s="441"/>
      <c r="IJ305" s="441"/>
      <c r="IK305" s="441"/>
      <c r="IL305" s="441"/>
      <c r="IM305" s="441"/>
      <c r="IN305" s="441"/>
      <c r="IO305" s="441"/>
      <c r="IP305" s="441"/>
      <c r="IQ305" s="441"/>
      <c r="IR305" s="441"/>
      <c r="IS305" s="441"/>
      <c r="IT305" s="441"/>
      <c r="IU305" s="441"/>
      <c r="IV305" s="441"/>
    </row>
    <row r="306" spans="1:256" s="245" customFormat="1" ht="14.1" customHeight="1" x14ac:dyDescent="0.2">
      <c r="A306" s="223" t="s">
        <v>1481</v>
      </c>
      <c r="B306" s="444" t="s">
        <v>271</v>
      </c>
      <c r="C306" s="183" t="s">
        <v>1496</v>
      </c>
      <c r="D306" s="445" t="s">
        <v>1508</v>
      </c>
      <c r="E306" s="513"/>
      <c r="F306" s="162" t="s">
        <v>13</v>
      </c>
      <c r="G306" s="418"/>
      <c r="H306" s="514">
        <v>106051.12</v>
      </c>
      <c r="I306" s="288">
        <f t="shared" si="18"/>
        <v>106051.12</v>
      </c>
      <c r="J306" s="465"/>
      <c r="K306" s="441"/>
      <c r="L306" s="441"/>
      <c r="M306" s="441"/>
      <c r="N306" s="441"/>
      <c r="O306" s="441"/>
      <c r="P306" s="441"/>
      <c r="Q306" s="441"/>
      <c r="R306" s="441"/>
      <c r="S306" s="441"/>
      <c r="T306" s="441"/>
      <c r="U306" s="441"/>
      <c r="V306" s="441"/>
      <c r="W306" s="441"/>
      <c r="X306" s="441"/>
      <c r="Y306" s="441"/>
      <c r="Z306" s="441"/>
      <c r="AA306" s="441"/>
      <c r="AB306" s="441"/>
      <c r="AC306" s="441"/>
      <c r="AD306" s="441"/>
      <c r="AE306" s="441"/>
      <c r="AF306" s="441"/>
      <c r="AG306" s="441"/>
      <c r="AH306" s="441"/>
      <c r="AI306" s="441"/>
      <c r="AJ306" s="441"/>
      <c r="AK306" s="441"/>
      <c r="AL306" s="441"/>
      <c r="AM306" s="441"/>
      <c r="AN306" s="441"/>
      <c r="AO306" s="441"/>
      <c r="AP306" s="441"/>
      <c r="AQ306" s="441"/>
      <c r="AR306" s="441"/>
      <c r="AS306" s="441"/>
      <c r="AT306" s="441"/>
      <c r="AU306" s="441"/>
      <c r="AV306" s="441"/>
      <c r="AW306" s="441"/>
      <c r="AX306" s="441"/>
      <c r="AY306" s="441"/>
      <c r="AZ306" s="441"/>
      <c r="BA306" s="441"/>
      <c r="BB306" s="441"/>
      <c r="BC306" s="441"/>
      <c r="BD306" s="441"/>
      <c r="BE306" s="441"/>
      <c r="BF306" s="441"/>
      <c r="BG306" s="441"/>
      <c r="BH306" s="441"/>
      <c r="BI306" s="441"/>
      <c r="BJ306" s="441"/>
      <c r="BK306" s="441"/>
      <c r="BL306" s="441"/>
      <c r="BM306" s="441"/>
      <c r="BN306" s="441"/>
      <c r="BO306" s="441"/>
      <c r="BP306" s="441"/>
      <c r="BQ306" s="441"/>
      <c r="BR306" s="441"/>
      <c r="BS306" s="441"/>
      <c r="BT306" s="441"/>
      <c r="BU306" s="441"/>
      <c r="BV306" s="441"/>
      <c r="BW306" s="441"/>
      <c r="BX306" s="441"/>
      <c r="BY306" s="441"/>
      <c r="BZ306" s="441"/>
      <c r="CA306" s="441"/>
      <c r="CB306" s="441"/>
      <c r="CC306" s="441"/>
      <c r="CD306" s="441"/>
      <c r="CE306" s="441"/>
      <c r="CF306" s="441"/>
      <c r="CG306" s="441"/>
      <c r="CH306" s="441"/>
      <c r="CI306" s="441"/>
      <c r="CJ306" s="441"/>
      <c r="CK306" s="441"/>
      <c r="CL306" s="441"/>
      <c r="CM306" s="441"/>
      <c r="CN306" s="441"/>
      <c r="CO306" s="441"/>
      <c r="CP306" s="441"/>
      <c r="CQ306" s="441"/>
      <c r="CR306" s="441"/>
      <c r="CS306" s="441"/>
      <c r="CT306" s="441"/>
      <c r="CU306" s="441"/>
      <c r="CV306" s="441"/>
      <c r="CW306" s="441"/>
      <c r="CX306" s="441"/>
      <c r="CY306" s="441"/>
      <c r="CZ306" s="441"/>
      <c r="DA306" s="441"/>
      <c r="DB306" s="441"/>
      <c r="DC306" s="441"/>
      <c r="DD306" s="441"/>
      <c r="DE306" s="441"/>
      <c r="DF306" s="441"/>
      <c r="DG306" s="441"/>
      <c r="DH306" s="441"/>
      <c r="DI306" s="441"/>
      <c r="DJ306" s="441"/>
      <c r="DK306" s="441"/>
      <c r="DL306" s="441"/>
      <c r="DM306" s="441"/>
      <c r="DN306" s="441"/>
      <c r="DO306" s="441"/>
      <c r="DP306" s="441"/>
      <c r="DQ306" s="441"/>
      <c r="DR306" s="441"/>
      <c r="DS306" s="441"/>
      <c r="DT306" s="441"/>
      <c r="DU306" s="441"/>
      <c r="DV306" s="441"/>
      <c r="DW306" s="441"/>
      <c r="DX306" s="441"/>
      <c r="DY306" s="441"/>
      <c r="DZ306" s="441"/>
      <c r="EA306" s="441"/>
      <c r="EB306" s="441"/>
      <c r="EC306" s="441"/>
      <c r="ED306" s="441"/>
      <c r="EE306" s="441"/>
      <c r="EF306" s="441"/>
      <c r="EG306" s="441"/>
      <c r="EH306" s="441"/>
      <c r="EI306" s="441"/>
      <c r="EJ306" s="441"/>
      <c r="EK306" s="441"/>
      <c r="EL306" s="441"/>
      <c r="EM306" s="441"/>
      <c r="EN306" s="441"/>
      <c r="EO306" s="441"/>
      <c r="EP306" s="441"/>
      <c r="EQ306" s="441"/>
      <c r="ER306" s="441"/>
      <c r="ES306" s="441"/>
      <c r="ET306" s="441"/>
      <c r="EU306" s="441"/>
      <c r="EV306" s="441"/>
      <c r="EW306" s="441"/>
      <c r="EX306" s="441"/>
      <c r="EY306" s="441"/>
      <c r="EZ306" s="441"/>
      <c r="FA306" s="441"/>
      <c r="FB306" s="441"/>
      <c r="FC306" s="441"/>
      <c r="FD306" s="441"/>
      <c r="FE306" s="441"/>
      <c r="FF306" s="441"/>
      <c r="FG306" s="441"/>
      <c r="FH306" s="441"/>
      <c r="FI306" s="441"/>
      <c r="FJ306" s="441"/>
      <c r="FK306" s="441"/>
      <c r="FL306" s="441"/>
      <c r="FM306" s="441"/>
      <c r="FN306" s="441"/>
      <c r="FO306" s="441"/>
      <c r="FP306" s="441"/>
      <c r="FQ306" s="441"/>
      <c r="FR306" s="441"/>
      <c r="FS306" s="441"/>
      <c r="FT306" s="441"/>
      <c r="FU306" s="441"/>
      <c r="FV306" s="441"/>
      <c r="FW306" s="441"/>
      <c r="FX306" s="441"/>
      <c r="FY306" s="441"/>
      <c r="FZ306" s="441"/>
      <c r="GA306" s="441"/>
      <c r="GB306" s="441"/>
      <c r="GC306" s="441"/>
      <c r="GD306" s="441"/>
      <c r="GE306" s="441"/>
      <c r="GF306" s="441"/>
      <c r="GG306" s="441"/>
      <c r="GH306" s="441"/>
      <c r="GI306" s="441"/>
      <c r="GJ306" s="441"/>
      <c r="GK306" s="441"/>
      <c r="GL306" s="441"/>
      <c r="GM306" s="441"/>
      <c r="GN306" s="441"/>
      <c r="GO306" s="441"/>
      <c r="GP306" s="441"/>
      <c r="GQ306" s="441"/>
      <c r="GR306" s="441"/>
      <c r="GS306" s="441"/>
      <c r="GT306" s="441"/>
      <c r="GU306" s="441"/>
      <c r="GV306" s="441"/>
      <c r="GW306" s="441"/>
      <c r="GX306" s="441"/>
      <c r="GY306" s="441"/>
      <c r="GZ306" s="441"/>
      <c r="HA306" s="441"/>
      <c r="HB306" s="441"/>
      <c r="HC306" s="441"/>
      <c r="HD306" s="441"/>
      <c r="HE306" s="441"/>
      <c r="HF306" s="441"/>
      <c r="HG306" s="441"/>
      <c r="HH306" s="441"/>
      <c r="HI306" s="441"/>
      <c r="HJ306" s="441"/>
      <c r="HK306" s="441"/>
      <c r="HL306" s="441"/>
      <c r="HM306" s="441"/>
      <c r="HN306" s="441"/>
      <c r="HO306" s="441"/>
      <c r="HP306" s="441"/>
      <c r="HQ306" s="441"/>
      <c r="HR306" s="441"/>
      <c r="HS306" s="441"/>
      <c r="HT306" s="441"/>
      <c r="HU306" s="441"/>
      <c r="HV306" s="441"/>
      <c r="HW306" s="441"/>
      <c r="HX306" s="441"/>
      <c r="HY306" s="441"/>
      <c r="HZ306" s="441"/>
      <c r="IA306" s="441"/>
      <c r="IB306" s="441"/>
      <c r="IC306" s="441"/>
      <c r="ID306" s="441"/>
      <c r="IE306" s="441"/>
      <c r="IF306" s="441"/>
      <c r="IG306" s="441"/>
      <c r="IH306" s="441"/>
      <c r="II306" s="441"/>
      <c r="IJ306" s="441"/>
      <c r="IK306" s="441"/>
      <c r="IL306" s="441"/>
      <c r="IM306" s="441"/>
      <c r="IN306" s="441"/>
      <c r="IO306" s="441"/>
      <c r="IP306" s="441"/>
      <c r="IQ306" s="441"/>
      <c r="IR306" s="441"/>
      <c r="IS306" s="441"/>
      <c r="IT306" s="441"/>
      <c r="IU306" s="441"/>
      <c r="IV306" s="441"/>
    </row>
    <row r="307" spans="1:256" s="245" customFormat="1" ht="14.1" customHeight="1" x14ac:dyDescent="0.2">
      <c r="A307" s="223" t="s">
        <v>1841</v>
      </c>
      <c r="B307" s="417"/>
      <c r="C307" s="183" t="s">
        <v>1859</v>
      </c>
      <c r="D307" s="425"/>
      <c r="E307" s="513"/>
      <c r="F307" s="418"/>
      <c r="G307" s="418"/>
      <c r="H307" s="426"/>
      <c r="I307" s="964"/>
      <c r="J307" s="465"/>
      <c r="K307" s="441"/>
      <c r="L307" s="441"/>
      <c r="M307" s="441"/>
      <c r="N307" s="441"/>
      <c r="O307" s="441"/>
      <c r="P307" s="441"/>
      <c r="Q307" s="441"/>
      <c r="R307" s="441"/>
      <c r="S307" s="441"/>
      <c r="T307" s="441"/>
      <c r="U307" s="441"/>
      <c r="V307" s="441"/>
      <c r="W307" s="441"/>
      <c r="X307" s="441"/>
      <c r="Y307" s="441"/>
      <c r="Z307" s="441"/>
      <c r="AA307" s="441"/>
      <c r="AB307" s="441"/>
      <c r="AC307" s="441"/>
      <c r="AD307" s="441"/>
      <c r="AE307" s="441"/>
      <c r="AF307" s="441"/>
      <c r="AG307" s="441"/>
      <c r="AH307" s="441"/>
      <c r="AI307" s="441"/>
      <c r="AJ307" s="441"/>
      <c r="AK307" s="441"/>
      <c r="AL307" s="441"/>
      <c r="AM307" s="441"/>
      <c r="AN307" s="441"/>
      <c r="AO307" s="441"/>
      <c r="AP307" s="441"/>
      <c r="AQ307" s="441"/>
      <c r="AR307" s="441"/>
      <c r="AS307" s="441"/>
      <c r="AT307" s="441"/>
      <c r="AU307" s="441"/>
      <c r="AV307" s="441"/>
      <c r="AW307" s="441"/>
      <c r="AX307" s="441"/>
      <c r="AY307" s="441"/>
      <c r="AZ307" s="441"/>
      <c r="BA307" s="441"/>
      <c r="BB307" s="441"/>
      <c r="BC307" s="441"/>
      <c r="BD307" s="441"/>
      <c r="BE307" s="441"/>
      <c r="BF307" s="441"/>
      <c r="BG307" s="441"/>
      <c r="BH307" s="441"/>
      <c r="BI307" s="441"/>
      <c r="BJ307" s="441"/>
      <c r="BK307" s="441"/>
      <c r="BL307" s="441"/>
      <c r="BM307" s="441"/>
      <c r="BN307" s="441"/>
      <c r="BO307" s="441"/>
      <c r="BP307" s="441"/>
      <c r="BQ307" s="441"/>
      <c r="BR307" s="441"/>
      <c r="BS307" s="441"/>
      <c r="BT307" s="441"/>
      <c r="BU307" s="441"/>
      <c r="BV307" s="441"/>
      <c r="BW307" s="441"/>
      <c r="BX307" s="441"/>
      <c r="BY307" s="441"/>
      <c r="BZ307" s="441"/>
      <c r="CA307" s="441"/>
      <c r="CB307" s="441"/>
      <c r="CC307" s="441"/>
      <c r="CD307" s="441"/>
      <c r="CE307" s="441"/>
      <c r="CF307" s="441"/>
      <c r="CG307" s="441"/>
      <c r="CH307" s="441"/>
      <c r="CI307" s="441"/>
      <c r="CJ307" s="441"/>
      <c r="CK307" s="441"/>
      <c r="CL307" s="441"/>
      <c r="CM307" s="441"/>
      <c r="CN307" s="441"/>
      <c r="CO307" s="441"/>
      <c r="CP307" s="441"/>
      <c r="CQ307" s="441"/>
      <c r="CR307" s="441"/>
      <c r="CS307" s="441"/>
      <c r="CT307" s="441"/>
      <c r="CU307" s="441"/>
      <c r="CV307" s="441"/>
      <c r="CW307" s="441"/>
      <c r="CX307" s="441"/>
      <c r="CY307" s="441"/>
      <c r="CZ307" s="441"/>
      <c r="DA307" s="441"/>
      <c r="DB307" s="441"/>
      <c r="DC307" s="441"/>
      <c r="DD307" s="441"/>
      <c r="DE307" s="441"/>
      <c r="DF307" s="441"/>
      <c r="DG307" s="441"/>
      <c r="DH307" s="441"/>
      <c r="DI307" s="441"/>
      <c r="DJ307" s="441"/>
      <c r="DK307" s="441"/>
      <c r="DL307" s="441"/>
      <c r="DM307" s="441"/>
      <c r="DN307" s="441"/>
      <c r="DO307" s="441"/>
      <c r="DP307" s="441"/>
      <c r="DQ307" s="441"/>
      <c r="DR307" s="441"/>
      <c r="DS307" s="441"/>
      <c r="DT307" s="441"/>
      <c r="DU307" s="441"/>
      <c r="DV307" s="441"/>
      <c r="DW307" s="441"/>
      <c r="DX307" s="441"/>
      <c r="DY307" s="441"/>
      <c r="DZ307" s="441"/>
      <c r="EA307" s="441"/>
      <c r="EB307" s="441"/>
      <c r="EC307" s="441"/>
      <c r="ED307" s="441"/>
      <c r="EE307" s="441"/>
      <c r="EF307" s="441"/>
      <c r="EG307" s="441"/>
      <c r="EH307" s="441"/>
      <c r="EI307" s="441"/>
      <c r="EJ307" s="441"/>
      <c r="EK307" s="441"/>
      <c r="EL307" s="441"/>
      <c r="EM307" s="441"/>
      <c r="EN307" s="441"/>
      <c r="EO307" s="441"/>
      <c r="EP307" s="441"/>
      <c r="EQ307" s="441"/>
      <c r="ER307" s="441"/>
      <c r="ES307" s="441"/>
      <c r="ET307" s="441"/>
      <c r="EU307" s="441"/>
      <c r="EV307" s="441"/>
      <c r="EW307" s="441"/>
      <c r="EX307" s="441"/>
      <c r="EY307" s="441"/>
      <c r="EZ307" s="441"/>
      <c r="FA307" s="441"/>
      <c r="FB307" s="441"/>
      <c r="FC307" s="441"/>
      <c r="FD307" s="441"/>
      <c r="FE307" s="441"/>
      <c r="FF307" s="441"/>
      <c r="FG307" s="441"/>
      <c r="FH307" s="441"/>
      <c r="FI307" s="441"/>
      <c r="FJ307" s="441"/>
      <c r="FK307" s="441"/>
      <c r="FL307" s="441"/>
      <c r="FM307" s="441"/>
      <c r="FN307" s="441"/>
      <c r="FO307" s="441"/>
      <c r="FP307" s="441"/>
      <c r="FQ307" s="441"/>
      <c r="FR307" s="441"/>
      <c r="FS307" s="441"/>
      <c r="FT307" s="441"/>
      <c r="FU307" s="441"/>
      <c r="FV307" s="441"/>
      <c r="FW307" s="441"/>
      <c r="FX307" s="441"/>
      <c r="FY307" s="441"/>
      <c r="FZ307" s="441"/>
      <c r="GA307" s="441"/>
      <c r="GB307" s="441"/>
      <c r="GC307" s="441"/>
      <c r="GD307" s="441"/>
      <c r="GE307" s="441"/>
      <c r="GF307" s="441"/>
      <c r="GG307" s="441"/>
      <c r="GH307" s="441"/>
      <c r="GI307" s="441"/>
      <c r="GJ307" s="441"/>
      <c r="GK307" s="441"/>
      <c r="GL307" s="441"/>
      <c r="GM307" s="441"/>
      <c r="GN307" s="441"/>
      <c r="GO307" s="441"/>
      <c r="GP307" s="441"/>
      <c r="GQ307" s="441"/>
      <c r="GR307" s="441"/>
      <c r="GS307" s="441"/>
      <c r="GT307" s="441"/>
      <c r="GU307" s="441"/>
      <c r="GV307" s="441"/>
      <c r="GW307" s="441"/>
      <c r="GX307" s="441"/>
      <c r="GY307" s="441"/>
      <c r="GZ307" s="441"/>
      <c r="HA307" s="441"/>
      <c r="HB307" s="441"/>
      <c r="HC307" s="441"/>
      <c r="HD307" s="441"/>
      <c r="HE307" s="441"/>
      <c r="HF307" s="441"/>
      <c r="HG307" s="441"/>
      <c r="HH307" s="441"/>
      <c r="HI307" s="441"/>
      <c r="HJ307" s="441"/>
      <c r="HK307" s="441"/>
      <c r="HL307" s="441"/>
      <c r="HM307" s="441"/>
      <c r="HN307" s="441"/>
      <c r="HO307" s="441"/>
      <c r="HP307" s="441"/>
      <c r="HQ307" s="441"/>
      <c r="HR307" s="441"/>
      <c r="HS307" s="441"/>
      <c r="HT307" s="441"/>
      <c r="HU307" s="441"/>
      <c r="HV307" s="441"/>
      <c r="HW307" s="441"/>
      <c r="HX307" s="441"/>
      <c r="HY307" s="441"/>
      <c r="HZ307" s="441"/>
      <c r="IA307" s="441"/>
      <c r="IB307" s="441"/>
      <c r="IC307" s="441"/>
      <c r="ID307" s="441"/>
      <c r="IE307" s="441"/>
      <c r="IF307" s="441"/>
      <c r="IG307" s="441"/>
      <c r="IH307" s="441"/>
      <c r="II307" s="441"/>
      <c r="IJ307" s="441"/>
      <c r="IK307" s="441"/>
      <c r="IL307" s="441"/>
      <c r="IM307" s="441"/>
      <c r="IN307" s="441"/>
      <c r="IO307" s="441"/>
      <c r="IP307" s="441"/>
      <c r="IQ307" s="441"/>
      <c r="IR307" s="441"/>
      <c r="IS307" s="441"/>
      <c r="IT307" s="441"/>
      <c r="IU307" s="441"/>
      <c r="IV307" s="441"/>
    </row>
    <row r="308" spans="1:256" s="245" customFormat="1" ht="14.1" customHeight="1" x14ac:dyDescent="0.2">
      <c r="A308" s="223" t="s">
        <v>1550</v>
      </c>
      <c r="B308" s="444" t="s">
        <v>225</v>
      </c>
      <c r="C308" s="183" t="s">
        <v>1551</v>
      </c>
      <c r="D308" s="445" t="s">
        <v>1552</v>
      </c>
      <c r="E308" s="513"/>
      <c r="F308" s="162" t="s">
        <v>13</v>
      </c>
      <c r="G308" s="418"/>
      <c r="H308" s="514">
        <v>159278.73000000001</v>
      </c>
      <c r="I308" s="288">
        <f t="shared" si="18"/>
        <v>159278.73000000001</v>
      </c>
      <c r="J308" s="465"/>
      <c r="K308" s="441"/>
      <c r="L308" s="441"/>
      <c r="M308" s="441"/>
      <c r="N308" s="441"/>
      <c r="O308" s="441"/>
      <c r="P308" s="441"/>
      <c r="Q308" s="441"/>
      <c r="R308" s="441"/>
      <c r="S308" s="441"/>
      <c r="T308" s="441"/>
      <c r="U308" s="441"/>
      <c r="V308" s="441"/>
      <c r="W308" s="441"/>
      <c r="X308" s="441"/>
      <c r="Y308" s="441"/>
      <c r="Z308" s="441"/>
      <c r="AA308" s="441"/>
      <c r="AB308" s="441"/>
      <c r="AC308" s="441"/>
      <c r="AD308" s="441"/>
      <c r="AE308" s="441"/>
      <c r="AF308" s="441"/>
      <c r="AG308" s="441"/>
      <c r="AH308" s="441"/>
      <c r="AI308" s="441"/>
      <c r="AJ308" s="441"/>
      <c r="AK308" s="441"/>
      <c r="AL308" s="441"/>
      <c r="AM308" s="441"/>
      <c r="AN308" s="441"/>
      <c r="AO308" s="441"/>
      <c r="AP308" s="441"/>
      <c r="AQ308" s="441"/>
      <c r="AR308" s="441"/>
      <c r="AS308" s="441"/>
      <c r="AT308" s="441"/>
      <c r="AU308" s="441"/>
      <c r="AV308" s="441"/>
      <c r="AW308" s="441"/>
      <c r="AX308" s="441"/>
      <c r="AY308" s="441"/>
      <c r="AZ308" s="441"/>
      <c r="BA308" s="441"/>
      <c r="BB308" s="441"/>
      <c r="BC308" s="441"/>
      <c r="BD308" s="441"/>
      <c r="BE308" s="441"/>
      <c r="BF308" s="441"/>
      <c r="BG308" s="441"/>
      <c r="BH308" s="441"/>
      <c r="BI308" s="441"/>
      <c r="BJ308" s="441"/>
      <c r="BK308" s="441"/>
      <c r="BL308" s="441"/>
      <c r="BM308" s="441"/>
      <c r="BN308" s="441"/>
      <c r="BO308" s="441"/>
      <c r="BP308" s="441"/>
      <c r="BQ308" s="441"/>
      <c r="BR308" s="441"/>
      <c r="BS308" s="441"/>
      <c r="BT308" s="441"/>
      <c r="BU308" s="441"/>
      <c r="BV308" s="441"/>
      <c r="BW308" s="441"/>
      <c r="BX308" s="441"/>
      <c r="BY308" s="441"/>
      <c r="BZ308" s="441"/>
      <c r="CA308" s="441"/>
      <c r="CB308" s="441"/>
      <c r="CC308" s="441"/>
      <c r="CD308" s="441"/>
      <c r="CE308" s="441"/>
      <c r="CF308" s="441"/>
      <c r="CG308" s="441"/>
      <c r="CH308" s="441"/>
      <c r="CI308" s="441"/>
      <c r="CJ308" s="441"/>
      <c r="CK308" s="441"/>
      <c r="CL308" s="441"/>
      <c r="CM308" s="441"/>
      <c r="CN308" s="441"/>
      <c r="CO308" s="441"/>
      <c r="CP308" s="441"/>
      <c r="CQ308" s="441"/>
      <c r="CR308" s="441"/>
      <c r="CS308" s="441"/>
      <c r="CT308" s="441"/>
      <c r="CU308" s="441"/>
      <c r="CV308" s="441"/>
      <c r="CW308" s="441"/>
      <c r="CX308" s="441"/>
      <c r="CY308" s="441"/>
      <c r="CZ308" s="441"/>
      <c r="DA308" s="441"/>
      <c r="DB308" s="441"/>
      <c r="DC308" s="441"/>
      <c r="DD308" s="441"/>
      <c r="DE308" s="441"/>
      <c r="DF308" s="441"/>
      <c r="DG308" s="441"/>
      <c r="DH308" s="441"/>
      <c r="DI308" s="441"/>
      <c r="DJ308" s="441"/>
      <c r="DK308" s="441"/>
      <c r="DL308" s="441"/>
      <c r="DM308" s="441"/>
      <c r="DN308" s="441"/>
      <c r="DO308" s="441"/>
      <c r="DP308" s="441"/>
      <c r="DQ308" s="441"/>
      <c r="DR308" s="441"/>
      <c r="DS308" s="441"/>
      <c r="DT308" s="441"/>
      <c r="DU308" s="441"/>
      <c r="DV308" s="441"/>
      <c r="DW308" s="441"/>
      <c r="DX308" s="441"/>
      <c r="DY308" s="441"/>
      <c r="DZ308" s="441"/>
      <c r="EA308" s="441"/>
      <c r="EB308" s="441"/>
      <c r="EC308" s="441"/>
      <c r="ED308" s="441"/>
      <c r="EE308" s="441"/>
      <c r="EF308" s="441"/>
      <c r="EG308" s="441"/>
      <c r="EH308" s="441"/>
      <c r="EI308" s="441"/>
      <c r="EJ308" s="441"/>
      <c r="EK308" s="441"/>
      <c r="EL308" s="441"/>
      <c r="EM308" s="441"/>
      <c r="EN308" s="441"/>
      <c r="EO308" s="441"/>
      <c r="EP308" s="441"/>
      <c r="EQ308" s="441"/>
      <c r="ER308" s="441"/>
      <c r="ES308" s="441"/>
      <c r="ET308" s="441"/>
      <c r="EU308" s="441"/>
      <c r="EV308" s="441"/>
      <c r="EW308" s="441"/>
      <c r="EX308" s="441"/>
      <c r="EY308" s="441"/>
      <c r="EZ308" s="441"/>
      <c r="FA308" s="441"/>
      <c r="FB308" s="441"/>
      <c r="FC308" s="441"/>
      <c r="FD308" s="441"/>
      <c r="FE308" s="441"/>
      <c r="FF308" s="441"/>
      <c r="FG308" s="441"/>
      <c r="FH308" s="441"/>
      <c r="FI308" s="441"/>
      <c r="FJ308" s="441"/>
      <c r="FK308" s="441"/>
      <c r="FL308" s="441"/>
      <c r="FM308" s="441"/>
      <c r="FN308" s="441"/>
      <c r="FO308" s="441"/>
      <c r="FP308" s="441"/>
      <c r="FQ308" s="441"/>
      <c r="FR308" s="441"/>
      <c r="FS308" s="441"/>
      <c r="FT308" s="441"/>
      <c r="FU308" s="441"/>
      <c r="FV308" s="441"/>
      <c r="FW308" s="441"/>
      <c r="FX308" s="441"/>
      <c r="FY308" s="441"/>
      <c r="FZ308" s="441"/>
      <c r="GA308" s="441"/>
      <c r="GB308" s="441"/>
      <c r="GC308" s="441"/>
      <c r="GD308" s="441"/>
      <c r="GE308" s="441"/>
      <c r="GF308" s="441"/>
      <c r="GG308" s="441"/>
      <c r="GH308" s="441"/>
      <c r="GI308" s="441"/>
      <c r="GJ308" s="441"/>
      <c r="GK308" s="441"/>
      <c r="GL308" s="441"/>
      <c r="GM308" s="441"/>
      <c r="GN308" s="441"/>
      <c r="GO308" s="441"/>
      <c r="GP308" s="441"/>
      <c r="GQ308" s="441"/>
      <c r="GR308" s="441"/>
      <c r="GS308" s="441"/>
      <c r="GT308" s="441"/>
      <c r="GU308" s="441"/>
      <c r="GV308" s="441"/>
      <c r="GW308" s="441"/>
      <c r="GX308" s="441"/>
      <c r="GY308" s="441"/>
      <c r="GZ308" s="441"/>
      <c r="HA308" s="441"/>
      <c r="HB308" s="441"/>
      <c r="HC308" s="441"/>
      <c r="HD308" s="441"/>
      <c r="HE308" s="441"/>
      <c r="HF308" s="441"/>
      <c r="HG308" s="441"/>
      <c r="HH308" s="441"/>
      <c r="HI308" s="441"/>
      <c r="HJ308" s="441"/>
      <c r="HK308" s="441"/>
      <c r="HL308" s="441"/>
      <c r="HM308" s="441"/>
      <c r="HN308" s="441"/>
      <c r="HO308" s="441"/>
      <c r="HP308" s="441"/>
      <c r="HQ308" s="441"/>
      <c r="HR308" s="441"/>
      <c r="HS308" s="441"/>
      <c r="HT308" s="441"/>
      <c r="HU308" s="441"/>
      <c r="HV308" s="441"/>
      <c r="HW308" s="441"/>
      <c r="HX308" s="441"/>
      <c r="HY308" s="441"/>
      <c r="HZ308" s="441"/>
      <c r="IA308" s="441"/>
      <c r="IB308" s="441"/>
      <c r="IC308" s="441"/>
      <c r="ID308" s="441"/>
      <c r="IE308" s="441"/>
      <c r="IF308" s="441"/>
      <c r="IG308" s="441"/>
      <c r="IH308" s="441"/>
      <c r="II308" s="441"/>
      <c r="IJ308" s="441"/>
      <c r="IK308" s="441"/>
      <c r="IL308" s="441"/>
      <c r="IM308" s="441"/>
      <c r="IN308" s="441"/>
      <c r="IO308" s="441"/>
      <c r="IP308" s="441"/>
      <c r="IQ308" s="441"/>
      <c r="IR308" s="441"/>
      <c r="IS308" s="441"/>
      <c r="IT308" s="441"/>
      <c r="IU308" s="441"/>
      <c r="IV308" s="441"/>
    </row>
    <row r="309" spans="1:256" s="245" customFormat="1" ht="14.1" customHeight="1" x14ac:dyDescent="0.2">
      <c r="A309" s="223" t="s">
        <v>1842</v>
      </c>
      <c r="B309" s="417"/>
      <c r="C309" s="183" t="s">
        <v>1860</v>
      </c>
      <c r="D309" s="425"/>
      <c r="E309" s="513"/>
      <c r="F309" s="418"/>
      <c r="G309" s="418"/>
      <c r="H309" s="426"/>
      <c r="I309" s="964"/>
      <c r="J309" s="465"/>
      <c r="K309" s="441"/>
      <c r="L309" s="441"/>
      <c r="M309" s="441"/>
      <c r="N309" s="441"/>
      <c r="O309" s="441"/>
      <c r="P309" s="441"/>
      <c r="Q309" s="441"/>
      <c r="R309" s="441"/>
      <c r="S309" s="441"/>
      <c r="T309" s="441"/>
      <c r="U309" s="441"/>
      <c r="V309" s="441"/>
      <c r="W309" s="441"/>
      <c r="X309" s="441"/>
      <c r="Y309" s="441"/>
      <c r="Z309" s="441"/>
      <c r="AA309" s="441"/>
      <c r="AB309" s="441"/>
      <c r="AC309" s="441"/>
      <c r="AD309" s="441"/>
      <c r="AE309" s="441"/>
      <c r="AF309" s="441"/>
      <c r="AG309" s="441"/>
      <c r="AH309" s="441"/>
      <c r="AI309" s="441"/>
      <c r="AJ309" s="441"/>
      <c r="AK309" s="441"/>
      <c r="AL309" s="441"/>
      <c r="AM309" s="441"/>
      <c r="AN309" s="441"/>
      <c r="AO309" s="441"/>
      <c r="AP309" s="441"/>
      <c r="AQ309" s="441"/>
      <c r="AR309" s="441"/>
      <c r="AS309" s="441"/>
      <c r="AT309" s="441"/>
      <c r="AU309" s="441"/>
      <c r="AV309" s="441"/>
      <c r="AW309" s="441"/>
      <c r="AX309" s="441"/>
      <c r="AY309" s="441"/>
      <c r="AZ309" s="441"/>
      <c r="BA309" s="441"/>
      <c r="BB309" s="441"/>
      <c r="BC309" s="441"/>
      <c r="BD309" s="441"/>
      <c r="BE309" s="441"/>
      <c r="BF309" s="441"/>
      <c r="BG309" s="441"/>
      <c r="BH309" s="441"/>
      <c r="BI309" s="441"/>
      <c r="BJ309" s="441"/>
      <c r="BK309" s="441"/>
      <c r="BL309" s="441"/>
      <c r="BM309" s="441"/>
      <c r="BN309" s="441"/>
      <c r="BO309" s="441"/>
      <c r="BP309" s="441"/>
      <c r="BQ309" s="441"/>
      <c r="BR309" s="441"/>
      <c r="BS309" s="441"/>
      <c r="BT309" s="441"/>
      <c r="BU309" s="441"/>
      <c r="BV309" s="441"/>
      <c r="BW309" s="441"/>
      <c r="BX309" s="441"/>
      <c r="BY309" s="441"/>
      <c r="BZ309" s="441"/>
      <c r="CA309" s="441"/>
      <c r="CB309" s="441"/>
      <c r="CC309" s="441"/>
      <c r="CD309" s="441"/>
      <c r="CE309" s="441"/>
      <c r="CF309" s="441"/>
      <c r="CG309" s="441"/>
      <c r="CH309" s="441"/>
      <c r="CI309" s="441"/>
      <c r="CJ309" s="441"/>
      <c r="CK309" s="441"/>
      <c r="CL309" s="441"/>
      <c r="CM309" s="441"/>
      <c r="CN309" s="441"/>
      <c r="CO309" s="441"/>
      <c r="CP309" s="441"/>
      <c r="CQ309" s="441"/>
      <c r="CR309" s="441"/>
      <c r="CS309" s="441"/>
      <c r="CT309" s="441"/>
      <c r="CU309" s="441"/>
      <c r="CV309" s="441"/>
      <c r="CW309" s="441"/>
      <c r="CX309" s="441"/>
      <c r="CY309" s="441"/>
      <c r="CZ309" s="441"/>
      <c r="DA309" s="441"/>
      <c r="DB309" s="441"/>
      <c r="DC309" s="441"/>
      <c r="DD309" s="441"/>
      <c r="DE309" s="441"/>
      <c r="DF309" s="441"/>
      <c r="DG309" s="441"/>
      <c r="DH309" s="441"/>
      <c r="DI309" s="441"/>
      <c r="DJ309" s="441"/>
      <c r="DK309" s="441"/>
      <c r="DL309" s="441"/>
      <c r="DM309" s="441"/>
      <c r="DN309" s="441"/>
      <c r="DO309" s="441"/>
      <c r="DP309" s="441"/>
      <c r="DQ309" s="441"/>
      <c r="DR309" s="441"/>
      <c r="DS309" s="441"/>
      <c r="DT309" s="441"/>
      <c r="DU309" s="441"/>
      <c r="DV309" s="441"/>
      <c r="DW309" s="441"/>
      <c r="DX309" s="441"/>
      <c r="DY309" s="441"/>
      <c r="DZ309" s="441"/>
      <c r="EA309" s="441"/>
      <c r="EB309" s="441"/>
      <c r="EC309" s="441"/>
      <c r="ED309" s="441"/>
      <c r="EE309" s="441"/>
      <c r="EF309" s="441"/>
      <c r="EG309" s="441"/>
      <c r="EH309" s="441"/>
      <c r="EI309" s="441"/>
      <c r="EJ309" s="441"/>
      <c r="EK309" s="441"/>
      <c r="EL309" s="441"/>
      <c r="EM309" s="441"/>
      <c r="EN309" s="441"/>
      <c r="EO309" s="441"/>
      <c r="EP309" s="441"/>
      <c r="EQ309" s="441"/>
      <c r="ER309" s="441"/>
      <c r="ES309" s="441"/>
      <c r="ET309" s="441"/>
      <c r="EU309" s="441"/>
      <c r="EV309" s="441"/>
      <c r="EW309" s="441"/>
      <c r="EX309" s="441"/>
      <c r="EY309" s="441"/>
      <c r="EZ309" s="441"/>
      <c r="FA309" s="441"/>
      <c r="FB309" s="441"/>
      <c r="FC309" s="441"/>
      <c r="FD309" s="441"/>
      <c r="FE309" s="441"/>
      <c r="FF309" s="441"/>
      <c r="FG309" s="441"/>
      <c r="FH309" s="441"/>
      <c r="FI309" s="441"/>
      <c r="FJ309" s="441"/>
      <c r="FK309" s="441"/>
      <c r="FL309" s="441"/>
      <c r="FM309" s="441"/>
      <c r="FN309" s="441"/>
      <c r="FO309" s="441"/>
      <c r="FP309" s="441"/>
      <c r="FQ309" s="441"/>
      <c r="FR309" s="441"/>
      <c r="FS309" s="441"/>
      <c r="FT309" s="441"/>
      <c r="FU309" s="441"/>
      <c r="FV309" s="441"/>
      <c r="FW309" s="441"/>
      <c r="FX309" s="441"/>
      <c r="FY309" s="441"/>
      <c r="FZ309" s="441"/>
      <c r="GA309" s="441"/>
      <c r="GB309" s="441"/>
      <c r="GC309" s="441"/>
      <c r="GD309" s="441"/>
      <c r="GE309" s="441"/>
      <c r="GF309" s="441"/>
      <c r="GG309" s="441"/>
      <c r="GH309" s="441"/>
      <c r="GI309" s="441"/>
      <c r="GJ309" s="441"/>
      <c r="GK309" s="441"/>
      <c r="GL309" s="441"/>
      <c r="GM309" s="441"/>
      <c r="GN309" s="441"/>
      <c r="GO309" s="441"/>
      <c r="GP309" s="441"/>
      <c r="GQ309" s="441"/>
      <c r="GR309" s="441"/>
      <c r="GS309" s="441"/>
      <c r="GT309" s="441"/>
      <c r="GU309" s="441"/>
      <c r="GV309" s="441"/>
      <c r="GW309" s="441"/>
      <c r="GX309" s="441"/>
      <c r="GY309" s="441"/>
      <c r="GZ309" s="441"/>
      <c r="HA309" s="441"/>
      <c r="HB309" s="441"/>
      <c r="HC309" s="441"/>
      <c r="HD309" s="441"/>
      <c r="HE309" s="441"/>
      <c r="HF309" s="441"/>
      <c r="HG309" s="441"/>
      <c r="HH309" s="441"/>
      <c r="HI309" s="441"/>
      <c r="HJ309" s="441"/>
      <c r="HK309" s="441"/>
      <c r="HL309" s="441"/>
      <c r="HM309" s="441"/>
      <c r="HN309" s="441"/>
      <c r="HO309" s="441"/>
      <c r="HP309" s="441"/>
      <c r="HQ309" s="441"/>
      <c r="HR309" s="441"/>
      <c r="HS309" s="441"/>
      <c r="HT309" s="441"/>
      <c r="HU309" s="441"/>
      <c r="HV309" s="441"/>
      <c r="HW309" s="441"/>
      <c r="HX309" s="441"/>
      <c r="HY309" s="441"/>
      <c r="HZ309" s="441"/>
      <c r="IA309" s="441"/>
      <c r="IB309" s="441"/>
      <c r="IC309" s="441"/>
      <c r="ID309" s="441"/>
      <c r="IE309" s="441"/>
      <c r="IF309" s="441"/>
      <c r="IG309" s="441"/>
      <c r="IH309" s="441"/>
      <c r="II309" s="441"/>
      <c r="IJ309" s="441"/>
      <c r="IK309" s="441"/>
      <c r="IL309" s="441"/>
      <c r="IM309" s="441"/>
      <c r="IN309" s="441"/>
      <c r="IO309" s="441"/>
      <c r="IP309" s="441"/>
      <c r="IQ309" s="441"/>
      <c r="IR309" s="441"/>
      <c r="IS309" s="441"/>
      <c r="IT309" s="441"/>
      <c r="IU309" s="441"/>
      <c r="IV309" s="441"/>
    </row>
    <row r="310" spans="1:256" s="245" customFormat="1" ht="14.1" customHeight="1" x14ac:dyDescent="0.2">
      <c r="A310" s="223" t="s">
        <v>1482</v>
      </c>
      <c r="B310" s="444" t="s">
        <v>271</v>
      </c>
      <c r="C310" s="183" t="s">
        <v>1497</v>
      </c>
      <c r="D310" s="445" t="s">
        <v>1509</v>
      </c>
      <c r="E310" s="513"/>
      <c r="F310" s="162" t="s">
        <v>13</v>
      </c>
      <c r="G310" s="418"/>
      <c r="H310" s="514">
        <v>163166.04999999999</v>
      </c>
      <c r="I310" s="288">
        <f t="shared" si="18"/>
        <v>163166.04999999999</v>
      </c>
      <c r="J310" s="465"/>
      <c r="K310" s="441"/>
      <c r="L310" s="441"/>
      <c r="M310" s="441"/>
      <c r="N310" s="441"/>
      <c r="O310" s="441"/>
      <c r="P310" s="441"/>
      <c r="Q310" s="441"/>
      <c r="R310" s="441"/>
      <c r="S310" s="441"/>
      <c r="T310" s="441"/>
      <c r="U310" s="441"/>
      <c r="V310" s="441"/>
      <c r="W310" s="441"/>
      <c r="X310" s="441"/>
      <c r="Y310" s="441"/>
      <c r="Z310" s="441"/>
      <c r="AA310" s="441"/>
      <c r="AB310" s="441"/>
      <c r="AC310" s="441"/>
      <c r="AD310" s="441"/>
      <c r="AE310" s="441"/>
      <c r="AF310" s="441"/>
      <c r="AG310" s="441"/>
      <c r="AH310" s="441"/>
      <c r="AI310" s="441"/>
      <c r="AJ310" s="441"/>
      <c r="AK310" s="441"/>
      <c r="AL310" s="441"/>
      <c r="AM310" s="441"/>
      <c r="AN310" s="441"/>
      <c r="AO310" s="441"/>
      <c r="AP310" s="441"/>
      <c r="AQ310" s="441"/>
      <c r="AR310" s="441"/>
      <c r="AS310" s="441"/>
      <c r="AT310" s="441"/>
      <c r="AU310" s="441"/>
      <c r="AV310" s="441"/>
      <c r="AW310" s="441"/>
      <c r="AX310" s="441"/>
      <c r="AY310" s="441"/>
      <c r="AZ310" s="441"/>
      <c r="BA310" s="441"/>
      <c r="BB310" s="441"/>
      <c r="BC310" s="441"/>
      <c r="BD310" s="441"/>
      <c r="BE310" s="441"/>
      <c r="BF310" s="441"/>
      <c r="BG310" s="441"/>
      <c r="BH310" s="441"/>
      <c r="BI310" s="441"/>
      <c r="BJ310" s="441"/>
      <c r="BK310" s="441"/>
      <c r="BL310" s="441"/>
      <c r="BM310" s="441"/>
      <c r="BN310" s="441"/>
      <c r="BO310" s="441"/>
      <c r="BP310" s="441"/>
      <c r="BQ310" s="441"/>
      <c r="BR310" s="441"/>
      <c r="BS310" s="441"/>
      <c r="BT310" s="441"/>
      <c r="BU310" s="441"/>
      <c r="BV310" s="441"/>
      <c r="BW310" s="441"/>
      <c r="BX310" s="441"/>
      <c r="BY310" s="441"/>
      <c r="BZ310" s="441"/>
      <c r="CA310" s="441"/>
      <c r="CB310" s="441"/>
      <c r="CC310" s="441"/>
      <c r="CD310" s="441"/>
      <c r="CE310" s="441"/>
      <c r="CF310" s="441"/>
      <c r="CG310" s="441"/>
      <c r="CH310" s="441"/>
      <c r="CI310" s="441"/>
      <c r="CJ310" s="441"/>
      <c r="CK310" s="441"/>
      <c r="CL310" s="441"/>
      <c r="CM310" s="441"/>
      <c r="CN310" s="441"/>
      <c r="CO310" s="441"/>
      <c r="CP310" s="441"/>
      <c r="CQ310" s="441"/>
      <c r="CR310" s="441"/>
      <c r="CS310" s="441"/>
      <c r="CT310" s="441"/>
      <c r="CU310" s="441"/>
      <c r="CV310" s="441"/>
      <c r="CW310" s="441"/>
      <c r="CX310" s="441"/>
      <c r="CY310" s="441"/>
      <c r="CZ310" s="441"/>
      <c r="DA310" s="441"/>
      <c r="DB310" s="441"/>
      <c r="DC310" s="441"/>
      <c r="DD310" s="441"/>
      <c r="DE310" s="441"/>
      <c r="DF310" s="441"/>
      <c r="DG310" s="441"/>
      <c r="DH310" s="441"/>
      <c r="DI310" s="441"/>
      <c r="DJ310" s="441"/>
      <c r="DK310" s="441"/>
      <c r="DL310" s="441"/>
      <c r="DM310" s="441"/>
      <c r="DN310" s="441"/>
      <c r="DO310" s="441"/>
      <c r="DP310" s="441"/>
      <c r="DQ310" s="441"/>
      <c r="DR310" s="441"/>
      <c r="DS310" s="441"/>
      <c r="DT310" s="441"/>
      <c r="DU310" s="441"/>
      <c r="DV310" s="441"/>
      <c r="DW310" s="441"/>
      <c r="DX310" s="441"/>
      <c r="DY310" s="441"/>
      <c r="DZ310" s="441"/>
      <c r="EA310" s="441"/>
      <c r="EB310" s="441"/>
      <c r="EC310" s="441"/>
      <c r="ED310" s="441"/>
      <c r="EE310" s="441"/>
      <c r="EF310" s="441"/>
      <c r="EG310" s="441"/>
      <c r="EH310" s="441"/>
      <c r="EI310" s="441"/>
      <c r="EJ310" s="441"/>
      <c r="EK310" s="441"/>
      <c r="EL310" s="441"/>
      <c r="EM310" s="441"/>
      <c r="EN310" s="441"/>
      <c r="EO310" s="441"/>
      <c r="EP310" s="441"/>
      <c r="EQ310" s="441"/>
      <c r="ER310" s="441"/>
      <c r="ES310" s="441"/>
      <c r="ET310" s="441"/>
      <c r="EU310" s="441"/>
      <c r="EV310" s="441"/>
      <c r="EW310" s="441"/>
      <c r="EX310" s="441"/>
      <c r="EY310" s="441"/>
      <c r="EZ310" s="441"/>
      <c r="FA310" s="441"/>
      <c r="FB310" s="441"/>
      <c r="FC310" s="441"/>
      <c r="FD310" s="441"/>
      <c r="FE310" s="441"/>
      <c r="FF310" s="441"/>
      <c r="FG310" s="441"/>
      <c r="FH310" s="441"/>
      <c r="FI310" s="441"/>
      <c r="FJ310" s="441"/>
      <c r="FK310" s="441"/>
      <c r="FL310" s="441"/>
      <c r="FM310" s="441"/>
      <c r="FN310" s="441"/>
      <c r="FO310" s="441"/>
      <c r="FP310" s="441"/>
      <c r="FQ310" s="441"/>
      <c r="FR310" s="441"/>
      <c r="FS310" s="441"/>
      <c r="FT310" s="441"/>
      <c r="FU310" s="441"/>
      <c r="FV310" s="441"/>
      <c r="FW310" s="441"/>
      <c r="FX310" s="441"/>
      <c r="FY310" s="441"/>
      <c r="FZ310" s="441"/>
      <c r="GA310" s="441"/>
      <c r="GB310" s="441"/>
      <c r="GC310" s="441"/>
      <c r="GD310" s="441"/>
      <c r="GE310" s="441"/>
      <c r="GF310" s="441"/>
      <c r="GG310" s="441"/>
      <c r="GH310" s="441"/>
      <c r="GI310" s="441"/>
      <c r="GJ310" s="441"/>
      <c r="GK310" s="441"/>
      <c r="GL310" s="441"/>
      <c r="GM310" s="441"/>
      <c r="GN310" s="441"/>
      <c r="GO310" s="441"/>
      <c r="GP310" s="441"/>
      <c r="GQ310" s="441"/>
      <c r="GR310" s="441"/>
      <c r="GS310" s="441"/>
      <c r="GT310" s="441"/>
      <c r="GU310" s="441"/>
      <c r="GV310" s="441"/>
      <c r="GW310" s="441"/>
      <c r="GX310" s="441"/>
      <c r="GY310" s="441"/>
      <c r="GZ310" s="441"/>
      <c r="HA310" s="441"/>
      <c r="HB310" s="441"/>
      <c r="HC310" s="441"/>
      <c r="HD310" s="441"/>
      <c r="HE310" s="441"/>
      <c r="HF310" s="441"/>
      <c r="HG310" s="441"/>
      <c r="HH310" s="441"/>
      <c r="HI310" s="441"/>
      <c r="HJ310" s="441"/>
      <c r="HK310" s="441"/>
      <c r="HL310" s="441"/>
      <c r="HM310" s="441"/>
      <c r="HN310" s="441"/>
      <c r="HO310" s="441"/>
      <c r="HP310" s="441"/>
      <c r="HQ310" s="441"/>
      <c r="HR310" s="441"/>
      <c r="HS310" s="441"/>
      <c r="HT310" s="441"/>
      <c r="HU310" s="441"/>
      <c r="HV310" s="441"/>
      <c r="HW310" s="441"/>
      <c r="HX310" s="441"/>
      <c r="HY310" s="441"/>
      <c r="HZ310" s="441"/>
      <c r="IA310" s="441"/>
      <c r="IB310" s="441"/>
      <c r="IC310" s="441"/>
      <c r="ID310" s="441"/>
      <c r="IE310" s="441"/>
      <c r="IF310" s="441"/>
      <c r="IG310" s="441"/>
      <c r="IH310" s="441"/>
      <c r="II310" s="441"/>
      <c r="IJ310" s="441"/>
      <c r="IK310" s="441"/>
      <c r="IL310" s="441"/>
      <c r="IM310" s="441"/>
      <c r="IN310" s="441"/>
      <c r="IO310" s="441"/>
      <c r="IP310" s="441"/>
      <c r="IQ310" s="441"/>
      <c r="IR310" s="441"/>
      <c r="IS310" s="441"/>
      <c r="IT310" s="441"/>
      <c r="IU310" s="441"/>
      <c r="IV310" s="441"/>
    </row>
    <row r="311" spans="1:256" s="245" customFormat="1" ht="14.1" customHeight="1" x14ac:dyDescent="0.2">
      <c r="A311" s="223" t="s">
        <v>1843</v>
      </c>
      <c r="B311" s="417"/>
      <c r="C311" s="183" t="s">
        <v>1861</v>
      </c>
      <c r="D311" s="425"/>
      <c r="E311" s="513"/>
      <c r="F311" s="418"/>
      <c r="G311" s="418"/>
      <c r="H311" s="426"/>
      <c r="I311" s="964"/>
      <c r="J311" s="465"/>
      <c r="K311" s="441"/>
      <c r="L311" s="441"/>
      <c r="M311" s="441"/>
      <c r="N311" s="441"/>
      <c r="O311" s="441"/>
      <c r="P311" s="441"/>
      <c r="Q311" s="441"/>
      <c r="R311" s="441"/>
      <c r="S311" s="441"/>
      <c r="T311" s="441"/>
      <c r="U311" s="441"/>
      <c r="V311" s="441"/>
      <c r="W311" s="441"/>
      <c r="X311" s="441"/>
      <c r="Y311" s="441"/>
      <c r="Z311" s="441"/>
      <c r="AA311" s="441"/>
      <c r="AB311" s="441"/>
      <c r="AC311" s="441"/>
      <c r="AD311" s="441"/>
      <c r="AE311" s="441"/>
      <c r="AF311" s="441"/>
      <c r="AG311" s="441"/>
      <c r="AH311" s="441"/>
      <c r="AI311" s="441"/>
      <c r="AJ311" s="441"/>
      <c r="AK311" s="441"/>
      <c r="AL311" s="441"/>
      <c r="AM311" s="441"/>
      <c r="AN311" s="441"/>
      <c r="AO311" s="441"/>
      <c r="AP311" s="441"/>
      <c r="AQ311" s="441"/>
      <c r="AR311" s="441"/>
      <c r="AS311" s="441"/>
      <c r="AT311" s="441"/>
      <c r="AU311" s="441"/>
      <c r="AV311" s="441"/>
      <c r="AW311" s="441"/>
      <c r="AX311" s="441"/>
      <c r="AY311" s="441"/>
      <c r="AZ311" s="441"/>
      <c r="BA311" s="441"/>
      <c r="BB311" s="441"/>
      <c r="BC311" s="441"/>
      <c r="BD311" s="441"/>
      <c r="BE311" s="441"/>
      <c r="BF311" s="441"/>
      <c r="BG311" s="441"/>
      <c r="BH311" s="441"/>
      <c r="BI311" s="441"/>
      <c r="BJ311" s="441"/>
      <c r="BK311" s="441"/>
      <c r="BL311" s="441"/>
      <c r="BM311" s="441"/>
      <c r="BN311" s="441"/>
      <c r="BO311" s="441"/>
      <c r="BP311" s="441"/>
      <c r="BQ311" s="441"/>
      <c r="BR311" s="441"/>
      <c r="BS311" s="441"/>
      <c r="BT311" s="441"/>
      <c r="BU311" s="441"/>
      <c r="BV311" s="441"/>
      <c r="BW311" s="441"/>
      <c r="BX311" s="441"/>
      <c r="BY311" s="441"/>
      <c r="BZ311" s="441"/>
      <c r="CA311" s="441"/>
      <c r="CB311" s="441"/>
      <c r="CC311" s="441"/>
      <c r="CD311" s="441"/>
      <c r="CE311" s="441"/>
      <c r="CF311" s="441"/>
      <c r="CG311" s="441"/>
      <c r="CH311" s="441"/>
      <c r="CI311" s="441"/>
      <c r="CJ311" s="441"/>
      <c r="CK311" s="441"/>
      <c r="CL311" s="441"/>
      <c r="CM311" s="441"/>
      <c r="CN311" s="441"/>
      <c r="CO311" s="441"/>
      <c r="CP311" s="441"/>
      <c r="CQ311" s="441"/>
      <c r="CR311" s="441"/>
      <c r="CS311" s="441"/>
      <c r="CT311" s="441"/>
      <c r="CU311" s="441"/>
      <c r="CV311" s="441"/>
      <c r="CW311" s="441"/>
      <c r="CX311" s="441"/>
      <c r="CY311" s="441"/>
      <c r="CZ311" s="441"/>
      <c r="DA311" s="441"/>
      <c r="DB311" s="441"/>
      <c r="DC311" s="441"/>
      <c r="DD311" s="441"/>
      <c r="DE311" s="441"/>
      <c r="DF311" s="441"/>
      <c r="DG311" s="441"/>
      <c r="DH311" s="441"/>
      <c r="DI311" s="441"/>
      <c r="DJ311" s="441"/>
      <c r="DK311" s="441"/>
      <c r="DL311" s="441"/>
      <c r="DM311" s="441"/>
      <c r="DN311" s="441"/>
      <c r="DO311" s="441"/>
      <c r="DP311" s="441"/>
      <c r="DQ311" s="441"/>
      <c r="DR311" s="441"/>
      <c r="DS311" s="441"/>
      <c r="DT311" s="441"/>
      <c r="DU311" s="441"/>
      <c r="DV311" s="441"/>
      <c r="DW311" s="441"/>
      <c r="DX311" s="441"/>
      <c r="DY311" s="441"/>
      <c r="DZ311" s="441"/>
      <c r="EA311" s="441"/>
      <c r="EB311" s="441"/>
      <c r="EC311" s="441"/>
      <c r="ED311" s="441"/>
      <c r="EE311" s="441"/>
      <c r="EF311" s="441"/>
      <c r="EG311" s="441"/>
      <c r="EH311" s="441"/>
      <c r="EI311" s="441"/>
      <c r="EJ311" s="441"/>
      <c r="EK311" s="441"/>
      <c r="EL311" s="441"/>
      <c r="EM311" s="441"/>
      <c r="EN311" s="441"/>
      <c r="EO311" s="441"/>
      <c r="EP311" s="441"/>
      <c r="EQ311" s="441"/>
      <c r="ER311" s="441"/>
      <c r="ES311" s="441"/>
      <c r="ET311" s="441"/>
      <c r="EU311" s="441"/>
      <c r="EV311" s="441"/>
      <c r="EW311" s="441"/>
      <c r="EX311" s="441"/>
      <c r="EY311" s="441"/>
      <c r="EZ311" s="441"/>
      <c r="FA311" s="441"/>
      <c r="FB311" s="441"/>
      <c r="FC311" s="441"/>
      <c r="FD311" s="441"/>
      <c r="FE311" s="441"/>
      <c r="FF311" s="441"/>
      <c r="FG311" s="441"/>
      <c r="FH311" s="441"/>
      <c r="FI311" s="441"/>
      <c r="FJ311" s="441"/>
      <c r="FK311" s="441"/>
      <c r="FL311" s="441"/>
      <c r="FM311" s="441"/>
      <c r="FN311" s="441"/>
      <c r="FO311" s="441"/>
      <c r="FP311" s="441"/>
      <c r="FQ311" s="441"/>
      <c r="FR311" s="441"/>
      <c r="FS311" s="441"/>
      <c r="FT311" s="441"/>
      <c r="FU311" s="441"/>
      <c r="FV311" s="441"/>
      <c r="FW311" s="441"/>
      <c r="FX311" s="441"/>
      <c r="FY311" s="441"/>
      <c r="FZ311" s="441"/>
      <c r="GA311" s="441"/>
      <c r="GB311" s="441"/>
      <c r="GC311" s="441"/>
      <c r="GD311" s="441"/>
      <c r="GE311" s="441"/>
      <c r="GF311" s="441"/>
      <c r="GG311" s="441"/>
      <c r="GH311" s="441"/>
      <c r="GI311" s="441"/>
      <c r="GJ311" s="441"/>
      <c r="GK311" s="441"/>
      <c r="GL311" s="441"/>
      <c r="GM311" s="441"/>
      <c r="GN311" s="441"/>
      <c r="GO311" s="441"/>
      <c r="GP311" s="441"/>
      <c r="GQ311" s="441"/>
      <c r="GR311" s="441"/>
      <c r="GS311" s="441"/>
      <c r="GT311" s="441"/>
      <c r="GU311" s="441"/>
      <c r="GV311" s="441"/>
      <c r="GW311" s="441"/>
      <c r="GX311" s="441"/>
      <c r="GY311" s="441"/>
      <c r="GZ311" s="441"/>
      <c r="HA311" s="441"/>
      <c r="HB311" s="441"/>
      <c r="HC311" s="441"/>
      <c r="HD311" s="441"/>
      <c r="HE311" s="441"/>
      <c r="HF311" s="441"/>
      <c r="HG311" s="441"/>
      <c r="HH311" s="441"/>
      <c r="HI311" s="441"/>
      <c r="HJ311" s="441"/>
      <c r="HK311" s="441"/>
      <c r="HL311" s="441"/>
      <c r="HM311" s="441"/>
      <c r="HN311" s="441"/>
      <c r="HO311" s="441"/>
      <c r="HP311" s="441"/>
      <c r="HQ311" s="441"/>
      <c r="HR311" s="441"/>
      <c r="HS311" s="441"/>
      <c r="HT311" s="441"/>
      <c r="HU311" s="441"/>
      <c r="HV311" s="441"/>
      <c r="HW311" s="441"/>
      <c r="HX311" s="441"/>
      <c r="HY311" s="441"/>
      <c r="HZ311" s="441"/>
      <c r="IA311" s="441"/>
      <c r="IB311" s="441"/>
      <c r="IC311" s="441"/>
      <c r="ID311" s="441"/>
      <c r="IE311" s="441"/>
      <c r="IF311" s="441"/>
      <c r="IG311" s="441"/>
      <c r="IH311" s="441"/>
      <c r="II311" s="441"/>
      <c r="IJ311" s="441"/>
      <c r="IK311" s="441"/>
      <c r="IL311" s="441"/>
      <c r="IM311" s="441"/>
      <c r="IN311" s="441"/>
      <c r="IO311" s="441"/>
      <c r="IP311" s="441"/>
      <c r="IQ311" s="441"/>
      <c r="IR311" s="441"/>
      <c r="IS311" s="441"/>
      <c r="IT311" s="441"/>
      <c r="IU311" s="441"/>
      <c r="IV311" s="441"/>
    </row>
    <row r="312" spans="1:256" s="245" customFormat="1" ht="14.1" customHeight="1" x14ac:dyDescent="0.2">
      <c r="A312" s="223" t="s">
        <v>1553</v>
      </c>
      <c r="B312" s="444" t="s">
        <v>225</v>
      </c>
      <c r="C312" s="183" t="s">
        <v>1554</v>
      </c>
      <c r="D312" s="445" t="s">
        <v>1555</v>
      </c>
      <c r="E312" s="513"/>
      <c r="F312" s="162" t="s">
        <v>13</v>
      </c>
      <c r="G312" s="418"/>
      <c r="H312" s="514">
        <v>164393.23000000001</v>
      </c>
      <c r="I312" s="288">
        <f t="shared" si="18"/>
        <v>164393.23000000001</v>
      </c>
      <c r="J312" s="465"/>
      <c r="K312" s="441"/>
      <c r="L312" s="441"/>
      <c r="M312" s="441"/>
      <c r="N312" s="441"/>
      <c r="O312" s="441"/>
      <c r="P312" s="441"/>
      <c r="Q312" s="441"/>
      <c r="R312" s="441"/>
      <c r="S312" s="441"/>
      <c r="T312" s="441"/>
      <c r="U312" s="441"/>
      <c r="V312" s="441"/>
      <c r="W312" s="441"/>
      <c r="X312" s="441"/>
      <c r="Y312" s="441"/>
      <c r="Z312" s="441"/>
      <c r="AA312" s="441"/>
      <c r="AB312" s="441"/>
      <c r="AC312" s="441"/>
      <c r="AD312" s="441"/>
      <c r="AE312" s="441"/>
      <c r="AF312" s="441"/>
      <c r="AG312" s="441"/>
      <c r="AH312" s="441"/>
      <c r="AI312" s="441"/>
      <c r="AJ312" s="441"/>
      <c r="AK312" s="441"/>
      <c r="AL312" s="441"/>
      <c r="AM312" s="441"/>
      <c r="AN312" s="441"/>
      <c r="AO312" s="441"/>
      <c r="AP312" s="441"/>
      <c r="AQ312" s="441"/>
      <c r="AR312" s="441"/>
      <c r="AS312" s="441"/>
      <c r="AT312" s="441"/>
      <c r="AU312" s="441"/>
      <c r="AV312" s="441"/>
      <c r="AW312" s="441"/>
      <c r="AX312" s="441"/>
      <c r="AY312" s="441"/>
      <c r="AZ312" s="441"/>
      <c r="BA312" s="441"/>
      <c r="BB312" s="441"/>
      <c r="BC312" s="441"/>
      <c r="BD312" s="441"/>
      <c r="BE312" s="441"/>
      <c r="BF312" s="441"/>
      <c r="BG312" s="441"/>
      <c r="BH312" s="441"/>
      <c r="BI312" s="441"/>
      <c r="BJ312" s="441"/>
      <c r="BK312" s="441"/>
      <c r="BL312" s="441"/>
      <c r="BM312" s="441"/>
      <c r="BN312" s="441"/>
      <c r="BO312" s="441"/>
      <c r="BP312" s="441"/>
      <c r="BQ312" s="441"/>
      <c r="BR312" s="441"/>
      <c r="BS312" s="441"/>
      <c r="BT312" s="441"/>
      <c r="BU312" s="441"/>
      <c r="BV312" s="441"/>
      <c r="BW312" s="441"/>
      <c r="BX312" s="441"/>
      <c r="BY312" s="441"/>
      <c r="BZ312" s="441"/>
      <c r="CA312" s="441"/>
      <c r="CB312" s="441"/>
      <c r="CC312" s="441"/>
      <c r="CD312" s="441"/>
      <c r="CE312" s="441"/>
      <c r="CF312" s="441"/>
      <c r="CG312" s="441"/>
      <c r="CH312" s="441"/>
      <c r="CI312" s="441"/>
      <c r="CJ312" s="441"/>
      <c r="CK312" s="441"/>
      <c r="CL312" s="441"/>
      <c r="CM312" s="441"/>
      <c r="CN312" s="441"/>
      <c r="CO312" s="441"/>
      <c r="CP312" s="441"/>
      <c r="CQ312" s="441"/>
      <c r="CR312" s="441"/>
      <c r="CS312" s="441"/>
      <c r="CT312" s="441"/>
      <c r="CU312" s="441"/>
      <c r="CV312" s="441"/>
      <c r="CW312" s="441"/>
      <c r="CX312" s="441"/>
      <c r="CY312" s="441"/>
      <c r="CZ312" s="441"/>
      <c r="DA312" s="441"/>
      <c r="DB312" s="441"/>
      <c r="DC312" s="441"/>
      <c r="DD312" s="441"/>
      <c r="DE312" s="441"/>
      <c r="DF312" s="441"/>
      <c r="DG312" s="441"/>
      <c r="DH312" s="441"/>
      <c r="DI312" s="441"/>
      <c r="DJ312" s="441"/>
      <c r="DK312" s="441"/>
      <c r="DL312" s="441"/>
      <c r="DM312" s="441"/>
      <c r="DN312" s="441"/>
      <c r="DO312" s="441"/>
      <c r="DP312" s="441"/>
      <c r="DQ312" s="441"/>
      <c r="DR312" s="441"/>
      <c r="DS312" s="441"/>
      <c r="DT312" s="441"/>
      <c r="DU312" s="441"/>
      <c r="DV312" s="441"/>
      <c r="DW312" s="441"/>
      <c r="DX312" s="441"/>
      <c r="DY312" s="441"/>
      <c r="DZ312" s="441"/>
      <c r="EA312" s="441"/>
      <c r="EB312" s="441"/>
      <c r="EC312" s="441"/>
      <c r="ED312" s="441"/>
      <c r="EE312" s="441"/>
      <c r="EF312" s="441"/>
      <c r="EG312" s="441"/>
      <c r="EH312" s="441"/>
      <c r="EI312" s="441"/>
      <c r="EJ312" s="441"/>
      <c r="EK312" s="441"/>
      <c r="EL312" s="441"/>
      <c r="EM312" s="441"/>
      <c r="EN312" s="441"/>
      <c r="EO312" s="441"/>
      <c r="EP312" s="441"/>
      <c r="EQ312" s="441"/>
      <c r="ER312" s="441"/>
      <c r="ES312" s="441"/>
      <c r="ET312" s="441"/>
      <c r="EU312" s="441"/>
      <c r="EV312" s="441"/>
      <c r="EW312" s="441"/>
      <c r="EX312" s="441"/>
      <c r="EY312" s="441"/>
      <c r="EZ312" s="441"/>
      <c r="FA312" s="441"/>
      <c r="FB312" s="441"/>
      <c r="FC312" s="441"/>
      <c r="FD312" s="441"/>
      <c r="FE312" s="441"/>
      <c r="FF312" s="441"/>
      <c r="FG312" s="441"/>
      <c r="FH312" s="441"/>
      <c r="FI312" s="441"/>
      <c r="FJ312" s="441"/>
      <c r="FK312" s="441"/>
      <c r="FL312" s="441"/>
      <c r="FM312" s="441"/>
      <c r="FN312" s="441"/>
      <c r="FO312" s="441"/>
      <c r="FP312" s="441"/>
      <c r="FQ312" s="441"/>
      <c r="FR312" s="441"/>
      <c r="FS312" s="441"/>
      <c r="FT312" s="441"/>
      <c r="FU312" s="441"/>
      <c r="FV312" s="441"/>
      <c r="FW312" s="441"/>
      <c r="FX312" s="441"/>
      <c r="FY312" s="441"/>
      <c r="FZ312" s="441"/>
      <c r="GA312" s="441"/>
      <c r="GB312" s="441"/>
      <c r="GC312" s="441"/>
      <c r="GD312" s="441"/>
      <c r="GE312" s="441"/>
      <c r="GF312" s="441"/>
      <c r="GG312" s="441"/>
      <c r="GH312" s="441"/>
      <c r="GI312" s="441"/>
      <c r="GJ312" s="441"/>
      <c r="GK312" s="441"/>
      <c r="GL312" s="441"/>
      <c r="GM312" s="441"/>
      <c r="GN312" s="441"/>
      <c r="GO312" s="441"/>
      <c r="GP312" s="441"/>
      <c r="GQ312" s="441"/>
      <c r="GR312" s="441"/>
      <c r="GS312" s="441"/>
      <c r="GT312" s="441"/>
      <c r="GU312" s="441"/>
      <c r="GV312" s="441"/>
      <c r="GW312" s="441"/>
      <c r="GX312" s="441"/>
      <c r="GY312" s="441"/>
      <c r="GZ312" s="441"/>
      <c r="HA312" s="441"/>
      <c r="HB312" s="441"/>
      <c r="HC312" s="441"/>
      <c r="HD312" s="441"/>
      <c r="HE312" s="441"/>
      <c r="HF312" s="441"/>
      <c r="HG312" s="441"/>
      <c r="HH312" s="441"/>
      <c r="HI312" s="441"/>
      <c r="HJ312" s="441"/>
      <c r="HK312" s="441"/>
      <c r="HL312" s="441"/>
      <c r="HM312" s="441"/>
      <c r="HN312" s="441"/>
      <c r="HO312" s="441"/>
      <c r="HP312" s="441"/>
      <c r="HQ312" s="441"/>
      <c r="HR312" s="441"/>
      <c r="HS312" s="441"/>
      <c r="HT312" s="441"/>
      <c r="HU312" s="441"/>
      <c r="HV312" s="441"/>
      <c r="HW312" s="441"/>
      <c r="HX312" s="441"/>
      <c r="HY312" s="441"/>
      <c r="HZ312" s="441"/>
      <c r="IA312" s="441"/>
      <c r="IB312" s="441"/>
      <c r="IC312" s="441"/>
      <c r="ID312" s="441"/>
      <c r="IE312" s="441"/>
      <c r="IF312" s="441"/>
      <c r="IG312" s="441"/>
      <c r="IH312" s="441"/>
      <c r="II312" s="441"/>
      <c r="IJ312" s="441"/>
      <c r="IK312" s="441"/>
      <c r="IL312" s="441"/>
      <c r="IM312" s="441"/>
      <c r="IN312" s="441"/>
      <c r="IO312" s="441"/>
      <c r="IP312" s="441"/>
      <c r="IQ312" s="441"/>
      <c r="IR312" s="441"/>
      <c r="IS312" s="441"/>
      <c r="IT312" s="441"/>
      <c r="IU312" s="441"/>
      <c r="IV312" s="441"/>
    </row>
    <row r="313" spans="1:256" s="245" customFormat="1" ht="14.1" customHeight="1" x14ac:dyDescent="0.2">
      <c r="A313" s="223" t="s">
        <v>1844</v>
      </c>
      <c r="B313" s="417"/>
      <c r="C313" s="183" t="s">
        <v>1862</v>
      </c>
      <c r="D313" s="425"/>
      <c r="E313" s="513"/>
      <c r="F313" s="418"/>
      <c r="G313" s="418"/>
      <c r="H313" s="426"/>
      <c r="I313" s="964"/>
      <c r="J313" s="465"/>
      <c r="K313" s="441"/>
      <c r="L313" s="441"/>
      <c r="M313" s="441"/>
      <c r="N313" s="441"/>
      <c r="O313" s="441"/>
      <c r="P313" s="441"/>
      <c r="Q313" s="441"/>
      <c r="R313" s="441"/>
      <c r="S313" s="441"/>
      <c r="T313" s="441"/>
      <c r="U313" s="441"/>
      <c r="V313" s="441"/>
      <c r="W313" s="441"/>
      <c r="X313" s="441"/>
      <c r="Y313" s="441"/>
      <c r="Z313" s="441"/>
      <c r="AA313" s="441"/>
      <c r="AB313" s="441"/>
      <c r="AC313" s="441"/>
      <c r="AD313" s="441"/>
      <c r="AE313" s="441"/>
      <c r="AF313" s="441"/>
      <c r="AG313" s="441"/>
      <c r="AH313" s="441"/>
      <c r="AI313" s="441"/>
      <c r="AJ313" s="441"/>
      <c r="AK313" s="441"/>
      <c r="AL313" s="441"/>
      <c r="AM313" s="441"/>
      <c r="AN313" s="441"/>
      <c r="AO313" s="441"/>
      <c r="AP313" s="441"/>
      <c r="AQ313" s="441"/>
      <c r="AR313" s="441"/>
      <c r="AS313" s="441"/>
      <c r="AT313" s="441"/>
      <c r="AU313" s="441"/>
      <c r="AV313" s="441"/>
      <c r="AW313" s="441"/>
      <c r="AX313" s="441"/>
      <c r="AY313" s="441"/>
      <c r="AZ313" s="441"/>
      <c r="BA313" s="441"/>
      <c r="BB313" s="441"/>
      <c r="BC313" s="441"/>
      <c r="BD313" s="441"/>
      <c r="BE313" s="441"/>
      <c r="BF313" s="441"/>
      <c r="BG313" s="441"/>
      <c r="BH313" s="441"/>
      <c r="BI313" s="441"/>
      <c r="BJ313" s="441"/>
      <c r="BK313" s="441"/>
      <c r="BL313" s="441"/>
      <c r="BM313" s="441"/>
      <c r="BN313" s="441"/>
      <c r="BO313" s="441"/>
      <c r="BP313" s="441"/>
      <c r="BQ313" s="441"/>
      <c r="BR313" s="441"/>
      <c r="BS313" s="441"/>
      <c r="BT313" s="441"/>
      <c r="BU313" s="441"/>
      <c r="BV313" s="441"/>
      <c r="BW313" s="441"/>
      <c r="BX313" s="441"/>
      <c r="BY313" s="441"/>
      <c r="BZ313" s="441"/>
      <c r="CA313" s="441"/>
      <c r="CB313" s="441"/>
      <c r="CC313" s="441"/>
      <c r="CD313" s="441"/>
      <c r="CE313" s="441"/>
      <c r="CF313" s="441"/>
      <c r="CG313" s="441"/>
      <c r="CH313" s="441"/>
      <c r="CI313" s="441"/>
      <c r="CJ313" s="441"/>
      <c r="CK313" s="441"/>
      <c r="CL313" s="441"/>
      <c r="CM313" s="441"/>
      <c r="CN313" s="441"/>
      <c r="CO313" s="441"/>
      <c r="CP313" s="441"/>
      <c r="CQ313" s="441"/>
      <c r="CR313" s="441"/>
      <c r="CS313" s="441"/>
      <c r="CT313" s="441"/>
      <c r="CU313" s="441"/>
      <c r="CV313" s="441"/>
      <c r="CW313" s="441"/>
      <c r="CX313" s="441"/>
      <c r="CY313" s="441"/>
      <c r="CZ313" s="441"/>
      <c r="DA313" s="441"/>
      <c r="DB313" s="441"/>
      <c r="DC313" s="441"/>
      <c r="DD313" s="441"/>
      <c r="DE313" s="441"/>
      <c r="DF313" s="441"/>
      <c r="DG313" s="441"/>
      <c r="DH313" s="441"/>
      <c r="DI313" s="441"/>
      <c r="DJ313" s="441"/>
      <c r="DK313" s="441"/>
      <c r="DL313" s="441"/>
      <c r="DM313" s="441"/>
      <c r="DN313" s="441"/>
      <c r="DO313" s="441"/>
      <c r="DP313" s="441"/>
      <c r="DQ313" s="441"/>
      <c r="DR313" s="441"/>
      <c r="DS313" s="441"/>
      <c r="DT313" s="441"/>
      <c r="DU313" s="441"/>
      <c r="DV313" s="441"/>
      <c r="DW313" s="441"/>
      <c r="DX313" s="441"/>
      <c r="DY313" s="441"/>
      <c r="DZ313" s="441"/>
      <c r="EA313" s="441"/>
      <c r="EB313" s="441"/>
      <c r="EC313" s="441"/>
      <c r="ED313" s="441"/>
      <c r="EE313" s="441"/>
      <c r="EF313" s="441"/>
      <c r="EG313" s="441"/>
      <c r="EH313" s="441"/>
      <c r="EI313" s="441"/>
      <c r="EJ313" s="441"/>
      <c r="EK313" s="441"/>
      <c r="EL313" s="441"/>
      <c r="EM313" s="441"/>
      <c r="EN313" s="441"/>
      <c r="EO313" s="441"/>
      <c r="EP313" s="441"/>
      <c r="EQ313" s="441"/>
      <c r="ER313" s="441"/>
      <c r="ES313" s="441"/>
      <c r="ET313" s="441"/>
      <c r="EU313" s="441"/>
      <c r="EV313" s="441"/>
      <c r="EW313" s="441"/>
      <c r="EX313" s="441"/>
      <c r="EY313" s="441"/>
      <c r="EZ313" s="441"/>
      <c r="FA313" s="441"/>
      <c r="FB313" s="441"/>
      <c r="FC313" s="441"/>
      <c r="FD313" s="441"/>
      <c r="FE313" s="441"/>
      <c r="FF313" s="441"/>
      <c r="FG313" s="441"/>
      <c r="FH313" s="441"/>
      <c r="FI313" s="441"/>
      <c r="FJ313" s="441"/>
      <c r="FK313" s="441"/>
      <c r="FL313" s="441"/>
      <c r="FM313" s="441"/>
      <c r="FN313" s="441"/>
      <c r="FO313" s="441"/>
      <c r="FP313" s="441"/>
      <c r="FQ313" s="441"/>
      <c r="FR313" s="441"/>
      <c r="FS313" s="441"/>
      <c r="FT313" s="441"/>
      <c r="FU313" s="441"/>
      <c r="FV313" s="441"/>
      <c r="FW313" s="441"/>
      <c r="FX313" s="441"/>
      <c r="FY313" s="441"/>
      <c r="FZ313" s="441"/>
      <c r="GA313" s="441"/>
      <c r="GB313" s="441"/>
      <c r="GC313" s="441"/>
      <c r="GD313" s="441"/>
      <c r="GE313" s="441"/>
      <c r="GF313" s="441"/>
      <c r="GG313" s="441"/>
      <c r="GH313" s="441"/>
      <c r="GI313" s="441"/>
      <c r="GJ313" s="441"/>
      <c r="GK313" s="441"/>
      <c r="GL313" s="441"/>
      <c r="GM313" s="441"/>
      <c r="GN313" s="441"/>
      <c r="GO313" s="441"/>
      <c r="GP313" s="441"/>
      <c r="GQ313" s="441"/>
      <c r="GR313" s="441"/>
      <c r="GS313" s="441"/>
      <c r="GT313" s="441"/>
      <c r="GU313" s="441"/>
      <c r="GV313" s="441"/>
      <c r="GW313" s="441"/>
      <c r="GX313" s="441"/>
      <c r="GY313" s="441"/>
      <c r="GZ313" s="441"/>
      <c r="HA313" s="441"/>
      <c r="HB313" s="441"/>
      <c r="HC313" s="441"/>
      <c r="HD313" s="441"/>
      <c r="HE313" s="441"/>
      <c r="HF313" s="441"/>
      <c r="HG313" s="441"/>
      <c r="HH313" s="441"/>
      <c r="HI313" s="441"/>
      <c r="HJ313" s="441"/>
      <c r="HK313" s="441"/>
      <c r="HL313" s="441"/>
      <c r="HM313" s="441"/>
      <c r="HN313" s="441"/>
      <c r="HO313" s="441"/>
      <c r="HP313" s="441"/>
      <c r="HQ313" s="441"/>
      <c r="HR313" s="441"/>
      <c r="HS313" s="441"/>
      <c r="HT313" s="441"/>
      <c r="HU313" s="441"/>
      <c r="HV313" s="441"/>
      <c r="HW313" s="441"/>
      <c r="HX313" s="441"/>
      <c r="HY313" s="441"/>
      <c r="HZ313" s="441"/>
      <c r="IA313" s="441"/>
      <c r="IB313" s="441"/>
      <c r="IC313" s="441"/>
      <c r="ID313" s="441"/>
      <c r="IE313" s="441"/>
      <c r="IF313" s="441"/>
      <c r="IG313" s="441"/>
      <c r="IH313" s="441"/>
      <c r="II313" s="441"/>
      <c r="IJ313" s="441"/>
      <c r="IK313" s="441"/>
      <c r="IL313" s="441"/>
      <c r="IM313" s="441"/>
      <c r="IN313" s="441"/>
      <c r="IO313" s="441"/>
      <c r="IP313" s="441"/>
      <c r="IQ313" s="441"/>
      <c r="IR313" s="441"/>
      <c r="IS313" s="441"/>
      <c r="IT313" s="441"/>
      <c r="IU313" s="441"/>
      <c r="IV313" s="441"/>
    </row>
    <row r="314" spans="1:256" s="245" customFormat="1" ht="14.1" customHeight="1" x14ac:dyDescent="0.2">
      <c r="A314" s="223" t="s">
        <v>1483</v>
      </c>
      <c r="B314" s="444" t="s">
        <v>271</v>
      </c>
      <c r="C314" s="183" t="s">
        <v>1498</v>
      </c>
      <c r="D314" s="445" t="s">
        <v>1510</v>
      </c>
      <c r="E314" s="513"/>
      <c r="F314" s="162" t="s">
        <v>13</v>
      </c>
      <c r="G314" s="418"/>
      <c r="H314" s="514">
        <v>172742.3</v>
      </c>
      <c r="I314" s="288">
        <f t="shared" si="18"/>
        <v>172742.3</v>
      </c>
      <c r="J314" s="465"/>
      <c r="K314" s="441"/>
      <c r="L314" s="441"/>
      <c r="M314" s="441"/>
      <c r="N314" s="441"/>
      <c r="O314" s="441"/>
      <c r="P314" s="441"/>
      <c r="Q314" s="441"/>
      <c r="R314" s="441"/>
      <c r="S314" s="441"/>
      <c r="T314" s="441"/>
      <c r="U314" s="441"/>
      <c r="V314" s="441"/>
      <c r="W314" s="441"/>
      <c r="X314" s="441"/>
      <c r="Y314" s="441"/>
      <c r="Z314" s="441"/>
      <c r="AA314" s="441"/>
      <c r="AB314" s="441"/>
      <c r="AC314" s="441"/>
      <c r="AD314" s="441"/>
      <c r="AE314" s="441"/>
      <c r="AF314" s="441"/>
      <c r="AG314" s="441"/>
      <c r="AH314" s="441"/>
      <c r="AI314" s="441"/>
      <c r="AJ314" s="441"/>
      <c r="AK314" s="441"/>
      <c r="AL314" s="441"/>
      <c r="AM314" s="441"/>
      <c r="AN314" s="441"/>
      <c r="AO314" s="441"/>
      <c r="AP314" s="441"/>
      <c r="AQ314" s="441"/>
      <c r="AR314" s="441"/>
      <c r="AS314" s="441"/>
      <c r="AT314" s="441"/>
      <c r="AU314" s="441"/>
      <c r="AV314" s="441"/>
      <c r="AW314" s="441"/>
      <c r="AX314" s="441"/>
      <c r="AY314" s="441"/>
      <c r="AZ314" s="441"/>
      <c r="BA314" s="441"/>
      <c r="BB314" s="441"/>
      <c r="BC314" s="441"/>
      <c r="BD314" s="441"/>
      <c r="BE314" s="441"/>
      <c r="BF314" s="441"/>
      <c r="BG314" s="441"/>
      <c r="BH314" s="441"/>
      <c r="BI314" s="441"/>
      <c r="BJ314" s="441"/>
      <c r="BK314" s="441"/>
      <c r="BL314" s="441"/>
      <c r="BM314" s="441"/>
      <c r="BN314" s="441"/>
      <c r="BO314" s="441"/>
      <c r="BP314" s="441"/>
      <c r="BQ314" s="441"/>
      <c r="BR314" s="441"/>
      <c r="BS314" s="441"/>
      <c r="BT314" s="441"/>
      <c r="BU314" s="441"/>
      <c r="BV314" s="441"/>
      <c r="BW314" s="441"/>
      <c r="BX314" s="441"/>
      <c r="BY314" s="441"/>
      <c r="BZ314" s="441"/>
      <c r="CA314" s="441"/>
      <c r="CB314" s="441"/>
      <c r="CC314" s="441"/>
      <c r="CD314" s="441"/>
      <c r="CE314" s="441"/>
      <c r="CF314" s="441"/>
      <c r="CG314" s="441"/>
      <c r="CH314" s="441"/>
      <c r="CI314" s="441"/>
      <c r="CJ314" s="441"/>
      <c r="CK314" s="441"/>
      <c r="CL314" s="441"/>
      <c r="CM314" s="441"/>
      <c r="CN314" s="441"/>
      <c r="CO314" s="441"/>
      <c r="CP314" s="441"/>
      <c r="CQ314" s="441"/>
      <c r="CR314" s="441"/>
      <c r="CS314" s="441"/>
      <c r="CT314" s="441"/>
      <c r="CU314" s="441"/>
      <c r="CV314" s="441"/>
      <c r="CW314" s="441"/>
      <c r="CX314" s="441"/>
      <c r="CY314" s="441"/>
      <c r="CZ314" s="441"/>
      <c r="DA314" s="441"/>
      <c r="DB314" s="441"/>
      <c r="DC314" s="441"/>
      <c r="DD314" s="441"/>
      <c r="DE314" s="441"/>
      <c r="DF314" s="441"/>
      <c r="DG314" s="441"/>
      <c r="DH314" s="441"/>
      <c r="DI314" s="441"/>
      <c r="DJ314" s="441"/>
      <c r="DK314" s="441"/>
      <c r="DL314" s="441"/>
      <c r="DM314" s="441"/>
      <c r="DN314" s="441"/>
      <c r="DO314" s="441"/>
      <c r="DP314" s="441"/>
      <c r="DQ314" s="441"/>
      <c r="DR314" s="441"/>
      <c r="DS314" s="441"/>
      <c r="DT314" s="441"/>
      <c r="DU314" s="441"/>
      <c r="DV314" s="441"/>
      <c r="DW314" s="441"/>
      <c r="DX314" s="441"/>
      <c r="DY314" s="441"/>
      <c r="DZ314" s="441"/>
      <c r="EA314" s="441"/>
      <c r="EB314" s="441"/>
      <c r="EC314" s="441"/>
      <c r="ED314" s="441"/>
      <c r="EE314" s="441"/>
      <c r="EF314" s="441"/>
      <c r="EG314" s="441"/>
      <c r="EH314" s="441"/>
      <c r="EI314" s="441"/>
      <c r="EJ314" s="441"/>
      <c r="EK314" s="441"/>
      <c r="EL314" s="441"/>
      <c r="EM314" s="441"/>
      <c r="EN314" s="441"/>
      <c r="EO314" s="441"/>
      <c r="EP314" s="441"/>
      <c r="EQ314" s="441"/>
      <c r="ER314" s="441"/>
      <c r="ES314" s="441"/>
      <c r="ET314" s="441"/>
      <c r="EU314" s="441"/>
      <c r="EV314" s="441"/>
      <c r="EW314" s="441"/>
      <c r="EX314" s="441"/>
      <c r="EY314" s="441"/>
      <c r="EZ314" s="441"/>
      <c r="FA314" s="441"/>
      <c r="FB314" s="441"/>
      <c r="FC314" s="441"/>
      <c r="FD314" s="441"/>
      <c r="FE314" s="441"/>
      <c r="FF314" s="441"/>
      <c r="FG314" s="441"/>
      <c r="FH314" s="441"/>
      <c r="FI314" s="441"/>
      <c r="FJ314" s="441"/>
      <c r="FK314" s="441"/>
      <c r="FL314" s="441"/>
      <c r="FM314" s="441"/>
      <c r="FN314" s="441"/>
      <c r="FO314" s="441"/>
      <c r="FP314" s="441"/>
      <c r="FQ314" s="441"/>
      <c r="FR314" s="441"/>
      <c r="FS314" s="441"/>
      <c r="FT314" s="441"/>
      <c r="FU314" s="441"/>
      <c r="FV314" s="441"/>
      <c r="FW314" s="441"/>
      <c r="FX314" s="441"/>
      <c r="FY314" s="441"/>
      <c r="FZ314" s="441"/>
      <c r="GA314" s="441"/>
      <c r="GB314" s="441"/>
      <c r="GC314" s="441"/>
      <c r="GD314" s="441"/>
      <c r="GE314" s="441"/>
      <c r="GF314" s="441"/>
      <c r="GG314" s="441"/>
      <c r="GH314" s="441"/>
      <c r="GI314" s="441"/>
      <c r="GJ314" s="441"/>
      <c r="GK314" s="441"/>
      <c r="GL314" s="441"/>
      <c r="GM314" s="441"/>
      <c r="GN314" s="441"/>
      <c r="GO314" s="441"/>
      <c r="GP314" s="441"/>
      <c r="GQ314" s="441"/>
      <c r="GR314" s="441"/>
      <c r="GS314" s="441"/>
      <c r="GT314" s="441"/>
      <c r="GU314" s="441"/>
      <c r="GV314" s="441"/>
      <c r="GW314" s="441"/>
      <c r="GX314" s="441"/>
      <c r="GY314" s="441"/>
      <c r="GZ314" s="441"/>
      <c r="HA314" s="441"/>
      <c r="HB314" s="441"/>
      <c r="HC314" s="441"/>
      <c r="HD314" s="441"/>
      <c r="HE314" s="441"/>
      <c r="HF314" s="441"/>
      <c r="HG314" s="441"/>
      <c r="HH314" s="441"/>
      <c r="HI314" s="441"/>
      <c r="HJ314" s="441"/>
      <c r="HK314" s="441"/>
      <c r="HL314" s="441"/>
      <c r="HM314" s="441"/>
      <c r="HN314" s="441"/>
      <c r="HO314" s="441"/>
      <c r="HP314" s="441"/>
      <c r="HQ314" s="441"/>
      <c r="HR314" s="441"/>
      <c r="HS314" s="441"/>
      <c r="HT314" s="441"/>
      <c r="HU314" s="441"/>
      <c r="HV314" s="441"/>
      <c r="HW314" s="441"/>
      <c r="HX314" s="441"/>
      <c r="HY314" s="441"/>
      <c r="HZ314" s="441"/>
      <c r="IA314" s="441"/>
      <c r="IB314" s="441"/>
      <c r="IC314" s="441"/>
      <c r="ID314" s="441"/>
      <c r="IE314" s="441"/>
      <c r="IF314" s="441"/>
      <c r="IG314" s="441"/>
      <c r="IH314" s="441"/>
      <c r="II314" s="441"/>
      <c r="IJ314" s="441"/>
      <c r="IK314" s="441"/>
      <c r="IL314" s="441"/>
      <c r="IM314" s="441"/>
      <c r="IN314" s="441"/>
      <c r="IO314" s="441"/>
      <c r="IP314" s="441"/>
      <c r="IQ314" s="441"/>
      <c r="IR314" s="441"/>
      <c r="IS314" s="441"/>
      <c r="IT314" s="441"/>
      <c r="IU314" s="441"/>
      <c r="IV314" s="441"/>
    </row>
    <row r="315" spans="1:256" s="245" customFormat="1" ht="14.1" customHeight="1" x14ac:dyDescent="0.2">
      <c r="A315" s="223" t="s">
        <v>1845</v>
      </c>
      <c r="B315" s="417"/>
      <c r="C315" s="183" t="s">
        <v>1863</v>
      </c>
      <c r="D315" s="425"/>
      <c r="E315" s="513"/>
      <c r="F315" s="418"/>
      <c r="G315" s="418"/>
      <c r="H315" s="426"/>
      <c r="I315" s="964"/>
      <c r="J315" s="465"/>
      <c r="K315" s="441"/>
      <c r="L315" s="441"/>
      <c r="M315" s="441"/>
      <c r="N315" s="441"/>
      <c r="O315" s="441"/>
      <c r="P315" s="441"/>
      <c r="Q315" s="441"/>
      <c r="R315" s="441"/>
      <c r="S315" s="441"/>
      <c r="T315" s="441"/>
      <c r="U315" s="441"/>
      <c r="V315" s="441"/>
      <c r="W315" s="441"/>
      <c r="X315" s="441"/>
      <c r="Y315" s="441"/>
      <c r="Z315" s="441"/>
      <c r="AA315" s="441"/>
      <c r="AB315" s="441"/>
      <c r="AC315" s="441"/>
      <c r="AD315" s="441"/>
      <c r="AE315" s="441"/>
      <c r="AF315" s="441"/>
      <c r="AG315" s="441"/>
      <c r="AH315" s="441"/>
      <c r="AI315" s="441"/>
      <c r="AJ315" s="441"/>
      <c r="AK315" s="441"/>
      <c r="AL315" s="441"/>
      <c r="AM315" s="441"/>
      <c r="AN315" s="441"/>
      <c r="AO315" s="441"/>
      <c r="AP315" s="441"/>
      <c r="AQ315" s="441"/>
      <c r="AR315" s="441"/>
      <c r="AS315" s="441"/>
      <c r="AT315" s="441"/>
      <c r="AU315" s="441"/>
      <c r="AV315" s="441"/>
      <c r="AW315" s="441"/>
      <c r="AX315" s="441"/>
      <c r="AY315" s="441"/>
      <c r="AZ315" s="441"/>
      <c r="BA315" s="441"/>
      <c r="BB315" s="441"/>
      <c r="BC315" s="441"/>
      <c r="BD315" s="441"/>
      <c r="BE315" s="441"/>
      <c r="BF315" s="441"/>
      <c r="BG315" s="441"/>
      <c r="BH315" s="441"/>
      <c r="BI315" s="441"/>
      <c r="BJ315" s="441"/>
      <c r="BK315" s="441"/>
      <c r="BL315" s="441"/>
      <c r="BM315" s="441"/>
      <c r="BN315" s="441"/>
      <c r="BO315" s="441"/>
      <c r="BP315" s="441"/>
      <c r="BQ315" s="441"/>
      <c r="BR315" s="441"/>
      <c r="BS315" s="441"/>
      <c r="BT315" s="441"/>
      <c r="BU315" s="441"/>
      <c r="BV315" s="441"/>
      <c r="BW315" s="441"/>
      <c r="BX315" s="441"/>
      <c r="BY315" s="441"/>
      <c r="BZ315" s="441"/>
      <c r="CA315" s="441"/>
      <c r="CB315" s="441"/>
      <c r="CC315" s="441"/>
      <c r="CD315" s="441"/>
      <c r="CE315" s="441"/>
      <c r="CF315" s="441"/>
      <c r="CG315" s="441"/>
      <c r="CH315" s="441"/>
      <c r="CI315" s="441"/>
      <c r="CJ315" s="441"/>
      <c r="CK315" s="441"/>
      <c r="CL315" s="441"/>
      <c r="CM315" s="441"/>
      <c r="CN315" s="441"/>
      <c r="CO315" s="441"/>
      <c r="CP315" s="441"/>
      <c r="CQ315" s="441"/>
      <c r="CR315" s="441"/>
      <c r="CS315" s="441"/>
      <c r="CT315" s="441"/>
      <c r="CU315" s="441"/>
      <c r="CV315" s="441"/>
      <c r="CW315" s="441"/>
      <c r="CX315" s="441"/>
      <c r="CY315" s="441"/>
      <c r="CZ315" s="441"/>
      <c r="DA315" s="441"/>
      <c r="DB315" s="441"/>
      <c r="DC315" s="441"/>
      <c r="DD315" s="441"/>
      <c r="DE315" s="441"/>
      <c r="DF315" s="441"/>
      <c r="DG315" s="441"/>
      <c r="DH315" s="441"/>
      <c r="DI315" s="441"/>
      <c r="DJ315" s="441"/>
      <c r="DK315" s="441"/>
      <c r="DL315" s="441"/>
      <c r="DM315" s="441"/>
      <c r="DN315" s="441"/>
      <c r="DO315" s="441"/>
      <c r="DP315" s="441"/>
      <c r="DQ315" s="441"/>
      <c r="DR315" s="441"/>
      <c r="DS315" s="441"/>
      <c r="DT315" s="441"/>
      <c r="DU315" s="441"/>
      <c r="DV315" s="441"/>
      <c r="DW315" s="441"/>
      <c r="DX315" s="441"/>
      <c r="DY315" s="441"/>
      <c r="DZ315" s="441"/>
      <c r="EA315" s="441"/>
      <c r="EB315" s="441"/>
      <c r="EC315" s="441"/>
      <c r="ED315" s="441"/>
      <c r="EE315" s="441"/>
      <c r="EF315" s="441"/>
      <c r="EG315" s="441"/>
      <c r="EH315" s="441"/>
      <c r="EI315" s="441"/>
      <c r="EJ315" s="441"/>
      <c r="EK315" s="441"/>
      <c r="EL315" s="441"/>
      <c r="EM315" s="441"/>
      <c r="EN315" s="441"/>
      <c r="EO315" s="441"/>
      <c r="EP315" s="441"/>
      <c r="EQ315" s="441"/>
      <c r="ER315" s="441"/>
      <c r="ES315" s="441"/>
      <c r="ET315" s="441"/>
      <c r="EU315" s="441"/>
      <c r="EV315" s="441"/>
      <c r="EW315" s="441"/>
      <c r="EX315" s="441"/>
      <c r="EY315" s="441"/>
      <c r="EZ315" s="441"/>
      <c r="FA315" s="441"/>
      <c r="FB315" s="441"/>
      <c r="FC315" s="441"/>
      <c r="FD315" s="441"/>
      <c r="FE315" s="441"/>
      <c r="FF315" s="441"/>
      <c r="FG315" s="441"/>
      <c r="FH315" s="441"/>
      <c r="FI315" s="441"/>
      <c r="FJ315" s="441"/>
      <c r="FK315" s="441"/>
      <c r="FL315" s="441"/>
      <c r="FM315" s="441"/>
      <c r="FN315" s="441"/>
      <c r="FO315" s="441"/>
      <c r="FP315" s="441"/>
      <c r="FQ315" s="441"/>
      <c r="FR315" s="441"/>
      <c r="FS315" s="441"/>
      <c r="FT315" s="441"/>
      <c r="FU315" s="441"/>
      <c r="FV315" s="441"/>
      <c r="FW315" s="441"/>
      <c r="FX315" s="441"/>
      <c r="FY315" s="441"/>
      <c r="FZ315" s="441"/>
      <c r="GA315" s="441"/>
      <c r="GB315" s="441"/>
      <c r="GC315" s="441"/>
      <c r="GD315" s="441"/>
      <c r="GE315" s="441"/>
      <c r="GF315" s="441"/>
      <c r="GG315" s="441"/>
      <c r="GH315" s="441"/>
      <c r="GI315" s="441"/>
      <c r="GJ315" s="441"/>
      <c r="GK315" s="441"/>
      <c r="GL315" s="441"/>
      <c r="GM315" s="441"/>
      <c r="GN315" s="441"/>
      <c r="GO315" s="441"/>
      <c r="GP315" s="441"/>
      <c r="GQ315" s="441"/>
      <c r="GR315" s="441"/>
      <c r="GS315" s="441"/>
      <c r="GT315" s="441"/>
      <c r="GU315" s="441"/>
      <c r="GV315" s="441"/>
      <c r="GW315" s="441"/>
      <c r="GX315" s="441"/>
      <c r="GY315" s="441"/>
      <c r="GZ315" s="441"/>
      <c r="HA315" s="441"/>
      <c r="HB315" s="441"/>
      <c r="HC315" s="441"/>
      <c r="HD315" s="441"/>
      <c r="HE315" s="441"/>
      <c r="HF315" s="441"/>
      <c r="HG315" s="441"/>
      <c r="HH315" s="441"/>
      <c r="HI315" s="441"/>
      <c r="HJ315" s="441"/>
      <c r="HK315" s="441"/>
      <c r="HL315" s="441"/>
      <c r="HM315" s="441"/>
      <c r="HN315" s="441"/>
      <c r="HO315" s="441"/>
      <c r="HP315" s="441"/>
      <c r="HQ315" s="441"/>
      <c r="HR315" s="441"/>
      <c r="HS315" s="441"/>
      <c r="HT315" s="441"/>
      <c r="HU315" s="441"/>
      <c r="HV315" s="441"/>
      <c r="HW315" s="441"/>
      <c r="HX315" s="441"/>
      <c r="HY315" s="441"/>
      <c r="HZ315" s="441"/>
      <c r="IA315" s="441"/>
      <c r="IB315" s="441"/>
      <c r="IC315" s="441"/>
      <c r="ID315" s="441"/>
      <c r="IE315" s="441"/>
      <c r="IF315" s="441"/>
      <c r="IG315" s="441"/>
      <c r="IH315" s="441"/>
      <c r="II315" s="441"/>
      <c r="IJ315" s="441"/>
      <c r="IK315" s="441"/>
      <c r="IL315" s="441"/>
      <c r="IM315" s="441"/>
      <c r="IN315" s="441"/>
      <c r="IO315" s="441"/>
      <c r="IP315" s="441"/>
      <c r="IQ315" s="441"/>
      <c r="IR315" s="441"/>
      <c r="IS315" s="441"/>
      <c r="IT315" s="441"/>
      <c r="IU315" s="441"/>
      <c r="IV315" s="441"/>
    </row>
    <row r="316" spans="1:256" s="245" customFormat="1" ht="14.1" customHeight="1" x14ac:dyDescent="0.2">
      <c r="A316" s="223" t="s">
        <v>1556</v>
      </c>
      <c r="B316" s="444" t="s">
        <v>225</v>
      </c>
      <c r="C316" s="183" t="s">
        <v>1557</v>
      </c>
      <c r="D316" s="445" t="s">
        <v>1559</v>
      </c>
      <c r="E316" s="513"/>
      <c r="F316" s="162" t="s">
        <v>13</v>
      </c>
      <c r="G316" s="418"/>
      <c r="H316" s="514">
        <v>176629.78</v>
      </c>
      <c r="I316" s="288">
        <f t="shared" si="18"/>
        <v>176629.78</v>
      </c>
      <c r="J316" s="465"/>
      <c r="K316" s="441"/>
      <c r="L316" s="441"/>
      <c r="M316" s="441"/>
      <c r="N316" s="441"/>
      <c r="O316" s="441"/>
      <c r="P316" s="441"/>
      <c r="Q316" s="441"/>
      <c r="R316" s="441"/>
      <c r="S316" s="441"/>
      <c r="T316" s="441"/>
      <c r="U316" s="441"/>
      <c r="V316" s="441"/>
      <c r="W316" s="441"/>
      <c r="X316" s="441"/>
      <c r="Y316" s="441"/>
      <c r="Z316" s="441"/>
      <c r="AA316" s="441"/>
      <c r="AB316" s="441"/>
      <c r="AC316" s="441"/>
      <c r="AD316" s="441"/>
      <c r="AE316" s="441"/>
      <c r="AF316" s="441"/>
      <c r="AG316" s="441"/>
      <c r="AH316" s="441"/>
      <c r="AI316" s="441"/>
      <c r="AJ316" s="441"/>
      <c r="AK316" s="441"/>
      <c r="AL316" s="441"/>
      <c r="AM316" s="441"/>
      <c r="AN316" s="441"/>
      <c r="AO316" s="441"/>
      <c r="AP316" s="441"/>
      <c r="AQ316" s="441"/>
      <c r="AR316" s="441"/>
      <c r="AS316" s="441"/>
      <c r="AT316" s="441"/>
      <c r="AU316" s="441"/>
      <c r="AV316" s="441"/>
      <c r="AW316" s="441"/>
      <c r="AX316" s="441"/>
      <c r="AY316" s="441"/>
      <c r="AZ316" s="441"/>
      <c r="BA316" s="441"/>
      <c r="BB316" s="441"/>
      <c r="BC316" s="441"/>
      <c r="BD316" s="441"/>
      <c r="BE316" s="441"/>
      <c r="BF316" s="441"/>
      <c r="BG316" s="441"/>
      <c r="BH316" s="441"/>
      <c r="BI316" s="441"/>
      <c r="BJ316" s="441"/>
      <c r="BK316" s="441"/>
      <c r="BL316" s="441"/>
      <c r="BM316" s="441"/>
      <c r="BN316" s="441"/>
      <c r="BO316" s="441"/>
      <c r="BP316" s="441"/>
      <c r="BQ316" s="441"/>
      <c r="BR316" s="441"/>
      <c r="BS316" s="441"/>
      <c r="BT316" s="441"/>
      <c r="BU316" s="441"/>
      <c r="BV316" s="441"/>
      <c r="BW316" s="441"/>
      <c r="BX316" s="441"/>
      <c r="BY316" s="441"/>
      <c r="BZ316" s="441"/>
      <c r="CA316" s="441"/>
      <c r="CB316" s="441"/>
      <c r="CC316" s="441"/>
      <c r="CD316" s="441"/>
      <c r="CE316" s="441"/>
      <c r="CF316" s="441"/>
      <c r="CG316" s="441"/>
      <c r="CH316" s="441"/>
      <c r="CI316" s="441"/>
      <c r="CJ316" s="441"/>
      <c r="CK316" s="441"/>
      <c r="CL316" s="441"/>
      <c r="CM316" s="441"/>
      <c r="CN316" s="441"/>
      <c r="CO316" s="441"/>
      <c r="CP316" s="441"/>
      <c r="CQ316" s="441"/>
      <c r="CR316" s="441"/>
      <c r="CS316" s="441"/>
      <c r="CT316" s="441"/>
      <c r="CU316" s="441"/>
      <c r="CV316" s="441"/>
      <c r="CW316" s="441"/>
      <c r="CX316" s="441"/>
      <c r="CY316" s="441"/>
      <c r="CZ316" s="441"/>
      <c r="DA316" s="441"/>
      <c r="DB316" s="441"/>
      <c r="DC316" s="441"/>
      <c r="DD316" s="441"/>
      <c r="DE316" s="441"/>
      <c r="DF316" s="441"/>
      <c r="DG316" s="441"/>
      <c r="DH316" s="441"/>
      <c r="DI316" s="441"/>
      <c r="DJ316" s="441"/>
      <c r="DK316" s="441"/>
      <c r="DL316" s="441"/>
      <c r="DM316" s="441"/>
      <c r="DN316" s="441"/>
      <c r="DO316" s="441"/>
      <c r="DP316" s="441"/>
      <c r="DQ316" s="441"/>
      <c r="DR316" s="441"/>
      <c r="DS316" s="441"/>
      <c r="DT316" s="441"/>
      <c r="DU316" s="441"/>
      <c r="DV316" s="441"/>
      <c r="DW316" s="441"/>
      <c r="DX316" s="441"/>
      <c r="DY316" s="441"/>
      <c r="DZ316" s="441"/>
      <c r="EA316" s="441"/>
      <c r="EB316" s="441"/>
      <c r="EC316" s="441"/>
      <c r="ED316" s="441"/>
      <c r="EE316" s="441"/>
      <c r="EF316" s="441"/>
      <c r="EG316" s="441"/>
      <c r="EH316" s="441"/>
      <c r="EI316" s="441"/>
      <c r="EJ316" s="441"/>
      <c r="EK316" s="441"/>
      <c r="EL316" s="441"/>
      <c r="EM316" s="441"/>
      <c r="EN316" s="441"/>
      <c r="EO316" s="441"/>
      <c r="EP316" s="441"/>
      <c r="EQ316" s="441"/>
      <c r="ER316" s="441"/>
      <c r="ES316" s="441"/>
      <c r="ET316" s="441"/>
      <c r="EU316" s="441"/>
      <c r="EV316" s="441"/>
      <c r="EW316" s="441"/>
      <c r="EX316" s="441"/>
      <c r="EY316" s="441"/>
      <c r="EZ316" s="441"/>
      <c r="FA316" s="441"/>
      <c r="FB316" s="441"/>
      <c r="FC316" s="441"/>
      <c r="FD316" s="441"/>
      <c r="FE316" s="441"/>
      <c r="FF316" s="441"/>
      <c r="FG316" s="441"/>
      <c r="FH316" s="441"/>
      <c r="FI316" s="441"/>
      <c r="FJ316" s="441"/>
      <c r="FK316" s="441"/>
      <c r="FL316" s="441"/>
      <c r="FM316" s="441"/>
      <c r="FN316" s="441"/>
      <c r="FO316" s="441"/>
      <c r="FP316" s="441"/>
      <c r="FQ316" s="441"/>
      <c r="FR316" s="441"/>
      <c r="FS316" s="441"/>
      <c r="FT316" s="441"/>
      <c r="FU316" s="441"/>
      <c r="FV316" s="441"/>
      <c r="FW316" s="441"/>
      <c r="FX316" s="441"/>
      <c r="FY316" s="441"/>
      <c r="FZ316" s="441"/>
      <c r="GA316" s="441"/>
      <c r="GB316" s="441"/>
      <c r="GC316" s="441"/>
      <c r="GD316" s="441"/>
      <c r="GE316" s="441"/>
      <c r="GF316" s="441"/>
      <c r="GG316" s="441"/>
      <c r="GH316" s="441"/>
      <c r="GI316" s="441"/>
      <c r="GJ316" s="441"/>
      <c r="GK316" s="441"/>
      <c r="GL316" s="441"/>
      <c r="GM316" s="441"/>
      <c r="GN316" s="441"/>
      <c r="GO316" s="441"/>
      <c r="GP316" s="441"/>
      <c r="GQ316" s="441"/>
      <c r="GR316" s="441"/>
      <c r="GS316" s="441"/>
      <c r="GT316" s="441"/>
      <c r="GU316" s="441"/>
      <c r="GV316" s="441"/>
      <c r="GW316" s="441"/>
      <c r="GX316" s="441"/>
      <c r="GY316" s="441"/>
      <c r="GZ316" s="441"/>
      <c r="HA316" s="441"/>
      <c r="HB316" s="441"/>
      <c r="HC316" s="441"/>
      <c r="HD316" s="441"/>
      <c r="HE316" s="441"/>
      <c r="HF316" s="441"/>
      <c r="HG316" s="441"/>
      <c r="HH316" s="441"/>
      <c r="HI316" s="441"/>
      <c r="HJ316" s="441"/>
      <c r="HK316" s="441"/>
      <c r="HL316" s="441"/>
      <c r="HM316" s="441"/>
      <c r="HN316" s="441"/>
      <c r="HO316" s="441"/>
      <c r="HP316" s="441"/>
      <c r="HQ316" s="441"/>
      <c r="HR316" s="441"/>
      <c r="HS316" s="441"/>
      <c r="HT316" s="441"/>
      <c r="HU316" s="441"/>
      <c r="HV316" s="441"/>
      <c r="HW316" s="441"/>
      <c r="HX316" s="441"/>
      <c r="HY316" s="441"/>
      <c r="HZ316" s="441"/>
      <c r="IA316" s="441"/>
      <c r="IB316" s="441"/>
      <c r="IC316" s="441"/>
      <c r="ID316" s="441"/>
      <c r="IE316" s="441"/>
      <c r="IF316" s="441"/>
      <c r="IG316" s="441"/>
      <c r="IH316" s="441"/>
      <c r="II316" s="441"/>
      <c r="IJ316" s="441"/>
      <c r="IK316" s="441"/>
      <c r="IL316" s="441"/>
      <c r="IM316" s="441"/>
      <c r="IN316" s="441"/>
      <c r="IO316" s="441"/>
      <c r="IP316" s="441"/>
      <c r="IQ316" s="441"/>
      <c r="IR316" s="441"/>
      <c r="IS316" s="441"/>
      <c r="IT316" s="441"/>
      <c r="IU316" s="441"/>
      <c r="IV316" s="441"/>
    </row>
    <row r="317" spans="1:256" s="245" customFormat="1" ht="14.1" customHeight="1" x14ac:dyDescent="0.2">
      <c r="A317" s="223" t="s">
        <v>1846</v>
      </c>
      <c r="B317" s="417"/>
      <c r="C317" s="183" t="s">
        <v>1864</v>
      </c>
      <c r="D317" s="425"/>
      <c r="E317" s="513"/>
      <c r="F317" s="418"/>
      <c r="G317" s="418"/>
      <c r="H317" s="426"/>
      <c r="I317" s="964"/>
      <c r="J317" s="465"/>
      <c r="K317" s="441"/>
      <c r="L317" s="441"/>
      <c r="M317" s="441"/>
      <c r="N317" s="441"/>
      <c r="O317" s="441"/>
      <c r="P317" s="441"/>
      <c r="Q317" s="441"/>
      <c r="R317" s="441"/>
      <c r="S317" s="441"/>
      <c r="T317" s="441"/>
      <c r="U317" s="441"/>
      <c r="V317" s="441"/>
      <c r="W317" s="441"/>
      <c r="X317" s="441"/>
      <c r="Y317" s="441"/>
      <c r="Z317" s="441"/>
      <c r="AA317" s="441"/>
      <c r="AB317" s="441"/>
      <c r="AC317" s="441"/>
      <c r="AD317" s="441"/>
      <c r="AE317" s="441"/>
      <c r="AF317" s="441"/>
      <c r="AG317" s="441"/>
      <c r="AH317" s="441"/>
      <c r="AI317" s="441"/>
      <c r="AJ317" s="441"/>
      <c r="AK317" s="441"/>
      <c r="AL317" s="441"/>
      <c r="AM317" s="441"/>
      <c r="AN317" s="441"/>
      <c r="AO317" s="441"/>
      <c r="AP317" s="441"/>
      <c r="AQ317" s="441"/>
      <c r="AR317" s="441"/>
      <c r="AS317" s="441"/>
      <c r="AT317" s="441"/>
      <c r="AU317" s="441"/>
      <c r="AV317" s="441"/>
      <c r="AW317" s="441"/>
      <c r="AX317" s="441"/>
      <c r="AY317" s="441"/>
      <c r="AZ317" s="441"/>
      <c r="BA317" s="441"/>
      <c r="BB317" s="441"/>
      <c r="BC317" s="441"/>
      <c r="BD317" s="441"/>
      <c r="BE317" s="441"/>
      <c r="BF317" s="441"/>
      <c r="BG317" s="441"/>
      <c r="BH317" s="441"/>
      <c r="BI317" s="441"/>
      <c r="BJ317" s="441"/>
      <c r="BK317" s="441"/>
      <c r="BL317" s="441"/>
      <c r="BM317" s="441"/>
      <c r="BN317" s="441"/>
      <c r="BO317" s="441"/>
      <c r="BP317" s="441"/>
      <c r="BQ317" s="441"/>
      <c r="BR317" s="441"/>
      <c r="BS317" s="441"/>
      <c r="BT317" s="441"/>
      <c r="BU317" s="441"/>
      <c r="BV317" s="441"/>
      <c r="BW317" s="441"/>
      <c r="BX317" s="441"/>
      <c r="BY317" s="441"/>
      <c r="BZ317" s="441"/>
      <c r="CA317" s="441"/>
      <c r="CB317" s="441"/>
      <c r="CC317" s="441"/>
      <c r="CD317" s="441"/>
      <c r="CE317" s="441"/>
      <c r="CF317" s="441"/>
      <c r="CG317" s="441"/>
      <c r="CH317" s="441"/>
      <c r="CI317" s="441"/>
      <c r="CJ317" s="441"/>
      <c r="CK317" s="441"/>
      <c r="CL317" s="441"/>
      <c r="CM317" s="441"/>
      <c r="CN317" s="441"/>
      <c r="CO317" s="441"/>
      <c r="CP317" s="441"/>
      <c r="CQ317" s="441"/>
      <c r="CR317" s="441"/>
      <c r="CS317" s="441"/>
      <c r="CT317" s="441"/>
      <c r="CU317" s="441"/>
      <c r="CV317" s="441"/>
      <c r="CW317" s="441"/>
      <c r="CX317" s="441"/>
      <c r="CY317" s="441"/>
      <c r="CZ317" s="441"/>
      <c r="DA317" s="441"/>
      <c r="DB317" s="441"/>
      <c r="DC317" s="441"/>
      <c r="DD317" s="441"/>
      <c r="DE317" s="441"/>
      <c r="DF317" s="441"/>
      <c r="DG317" s="441"/>
      <c r="DH317" s="441"/>
      <c r="DI317" s="441"/>
      <c r="DJ317" s="441"/>
      <c r="DK317" s="441"/>
      <c r="DL317" s="441"/>
      <c r="DM317" s="441"/>
      <c r="DN317" s="441"/>
      <c r="DO317" s="441"/>
      <c r="DP317" s="441"/>
      <c r="DQ317" s="441"/>
      <c r="DR317" s="441"/>
      <c r="DS317" s="441"/>
      <c r="DT317" s="441"/>
      <c r="DU317" s="441"/>
      <c r="DV317" s="441"/>
      <c r="DW317" s="441"/>
      <c r="DX317" s="441"/>
      <c r="DY317" s="441"/>
      <c r="DZ317" s="441"/>
      <c r="EA317" s="441"/>
      <c r="EB317" s="441"/>
      <c r="EC317" s="441"/>
      <c r="ED317" s="441"/>
      <c r="EE317" s="441"/>
      <c r="EF317" s="441"/>
      <c r="EG317" s="441"/>
      <c r="EH317" s="441"/>
      <c r="EI317" s="441"/>
      <c r="EJ317" s="441"/>
      <c r="EK317" s="441"/>
      <c r="EL317" s="441"/>
      <c r="EM317" s="441"/>
      <c r="EN317" s="441"/>
      <c r="EO317" s="441"/>
      <c r="EP317" s="441"/>
      <c r="EQ317" s="441"/>
      <c r="ER317" s="441"/>
      <c r="ES317" s="441"/>
      <c r="ET317" s="441"/>
      <c r="EU317" s="441"/>
      <c r="EV317" s="441"/>
      <c r="EW317" s="441"/>
      <c r="EX317" s="441"/>
      <c r="EY317" s="441"/>
      <c r="EZ317" s="441"/>
      <c r="FA317" s="441"/>
      <c r="FB317" s="441"/>
      <c r="FC317" s="441"/>
      <c r="FD317" s="441"/>
      <c r="FE317" s="441"/>
      <c r="FF317" s="441"/>
      <c r="FG317" s="441"/>
      <c r="FH317" s="441"/>
      <c r="FI317" s="441"/>
      <c r="FJ317" s="441"/>
      <c r="FK317" s="441"/>
      <c r="FL317" s="441"/>
      <c r="FM317" s="441"/>
      <c r="FN317" s="441"/>
      <c r="FO317" s="441"/>
      <c r="FP317" s="441"/>
      <c r="FQ317" s="441"/>
      <c r="FR317" s="441"/>
      <c r="FS317" s="441"/>
      <c r="FT317" s="441"/>
      <c r="FU317" s="441"/>
      <c r="FV317" s="441"/>
      <c r="FW317" s="441"/>
      <c r="FX317" s="441"/>
      <c r="FY317" s="441"/>
      <c r="FZ317" s="441"/>
      <c r="GA317" s="441"/>
      <c r="GB317" s="441"/>
      <c r="GC317" s="441"/>
      <c r="GD317" s="441"/>
      <c r="GE317" s="441"/>
      <c r="GF317" s="441"/>
      <c r="GG317" s="441"/>
      <c r="GH317" s="441"/>
      <c r="GI317" s="441"/>
      <c r="GJ317" s="441"/>
      <c r="GK317" s="441"/>
      <c r="GL317" s="441"/>
      <c r="GM317" s="441"/>
      <c r="GN317" s="441"/>
      <c r="GO317" s="441"/>
      <c r="GP317" s="441"/>
      <c r="GQ317" s="441"/>
      <c r="GR317" s="441"/>
      <c r="GS317" s="441"/>
      <c r="GT317" s="441"/>
      <c r="GU317" s="441"/>
      <c r="GV317" s="441"/>
      <c r="GW317" s="441"/>
      <c r="GX317" s="441"/>
      <c r="GY317" s="441"/>
      <c r="GZ317" s="441"/>
      <c r="HA317" s="441"/>
      <c r="HB317" s="441"/>
      <c r="HC317" s="441"/>
      <c r="HD317" s="441"/>
      <c r="HE317" s="441"/>
      <c r="HF317" s="441"/>
      <c r="HG317" s="441"/>
      <c r="HH317" s="441"/>
      <c r="HI317" s="441"/>
      <c r="HJ317" s="441"/>
      <c r="HK317" s="441"/>
      <c r="HL317" s="441"/>
      <c r="HM317" s="441"/>
      <c r="HN317" s="441"/>
      <c r="HO317" s="441"/>
      <c r="HP317" s="441"/>
      <c r="HQ317" s="441"/>
      <c r="HR317" s="441"/>
      <c r="HS317" s="441"/>
      <c r="HT317" s="441"/>
      <c r="HU317" s="441"/>
      <c r="HV317" s="441"/>
      <c r="HW317" s="441"/>
      <c r="HX317" s="441"/>
      <c r="HY317" s="441"/>
      <c r="HZ317" s="441"/>
      <c r="IA317" s="441"/>
      <c r="IB317" s="441"/>
      <c r="IC317" s="441"/>
      <c r="ID317" s="441"/>
      <c r="IE317" s="441"/>
      <c r="IF317" s="441"/>
      <c r="IG317" s="441"/>
      <c r="IH317" s="441"/>
      <c r="II317" s="441"/>
      <c r="IJ317" s="441"/>
      <c r="IK317" s="441"/>
      <c r="IL317" s="441"/>
      <c r="IM317" s="441"/>
      <c r="IN317" s="441"/>
      <c r="IO317" s="441"/>
      <c r="IP317" s="441"/>
      <c r="IQ317" s="441"/>
      <c r="IR317" s="441"/>
      <c r="IS317" s="441"/>
      <c r="IT317" s="441"/>
      <c r="IU317" s="441"/>
      <c r="IV317" s="441"/>
    </row>
    <row r="318" spans="1:256" s="245" customFormat="1" ht="14.1" customHeight="1" x14ac:dyDescent="0.2">
      <c r="A318" s="223" t="s">
        <v>1567</v>
      </c>
      <c r="B318" s="444" t="s">
        <v>225</v>
      </c>
      <c r="C318" s="183" t="s">
        <v>1558</v>
      </c>
      <c r="D318" s="445" t="s">
        <v>1560</v>
      </c>
      <c r="E318" s="513"/>
      <c r="F318" s="162" t="s">
        <v>13</v>
      </c>
      <c r="G318" s="418"/>
      <c r="H318" s="514">
        <v>215401.41</v>
      </c>
      <c r="I318" s="288">
        <f>ROUND(H318*(100-$I$2)/100, 2)</f>
        <v>215401.41</v>
      </c>
      <c r="J318" s="465"/>
      <c r="K318" s="441"/>
      <c r="L318" s="441"/>
      <c r="M318" s="441"/>
      <c r="N318" s="441"/>
      <c r="O318" s="441"/>
      <c r="P318" s="441"/>
      <c r="Q318" s="441"/>
      <c r="R318" s="441"/>
      <c r="S318" s="441"/>
      <c r="T318" s="441"/>
      <c r="U318" s="441"/>
      <c r="V318" s="441"/>
      <c r="W318" s="441"/>
      <c r="X318" s="441"/>
      <c r="Y318" s="441"/>
      <c r="Z318" s="441"/>
      <c r="AA318" s="441"/>
      <c r="AB318" s="441"/>
      <c r="AC318" s="441"/>
      <c r="AD318" s="441"/>
      <c r="AE318" s="441"/>
      <c r="AF318" s="441"/>
      <c r="AG318" s="441"/>
      <c r="AH318" s="441"/>
      <c r="AI318" s="441"/>
      <c r="AJ318" s="441"/>
      <c r="AK318" s="441"/>
      <c r="AL318" s="441"/>
      <c r="AM318" s="441"/>
      <c r="AN318" s="441"/>
      <c r="AO318" s="441"/>
      <c r="AP318" s="441"/>
      <c r="AQ318" s="441"/>
      <c r="AR318" s="441"/>
      <c r="AS318" s="441"/>
      <c r="AT318" s="441"/>
      <c r="AU318" s="441"/>
      <c r="AV318" s="441"/>
      <c r="AW318" s="441"/>
      <c r="AX318" s="441"/>
      <c r="AY318" s="441"/>
      <c r="AZ318" s="441"/>
      <c r="BA318" s="441"/>
      <c r="BB318" s="441"/>
      <c r="BC318" s="441"/>
      <c r="BD318" s="441"/>
      <c r="BE318" s="441"/>
      <c r="BF318" s="441"/>
      <c r="BG318" s="441"/>
      <c r="BH318" s="441"/>
      <c r="BI318" s="441"/>
      <c r="BJ318" s="441"/>
      <c r="BK318" s="441"/>
      <c r="BL318" s="441"/>
      <c r="BM318" s="441"/>
      <c r="BN318" s="441"/>
      <c r="BO318" s="441"/>
      <c r="BP318" s="441"/>
      <c r="BQ318" s="441"/>
      <c r="BR318" s="441"/>
      <c r="BS318" s="441"/>
      <c r="BT318" s="441"/>
      <c r="BU318" s="441"/>
      <c r="BV318" s="441"/>
      <c r="BW318" s="441"/>
      <c r="BX318" s="441"/>
      <c r="BY318" s="441"/>
      <c r="BZ318" s="441"/>
      <c r="CA318" s="441"/>
      <c r="CB318" s="441"/>
      <c r="CC318" s="441"/>
      <c r="CD318" s="441"/>
      <c r="CE318" s="441"/>
      <c r="CF318" s="441"/>
      <c r="CG318" s="441"/>
      <c r="CH318" s="441"/>
      <c r="CI318" s="441"/>
      <c r="CJ318" s="441"/>
      <c r="CK318" s="441"/>
      <c r="CL318" s="441"/>
      <c r="CM318" s="441"/>
      <c r="CN318" s="441"/>
      <c r="CO318" s="441"/>
      <c r="CP318" s="441"/>
      <c r="CQ318" s="441"/>
      <c r="CR318" s="441"/>
      <c r="CS318" s="441"/>
      <c r="CT318" s="441"/>
      <c r="CU318" s="441"/>
      <c r="CV318" s="441"/>
      <c r="CW318" s="441"/>
      <c r="CX318" s="441"/>
      <c r="CY318" s="441"/>
      <c r="CZ318" s="441"/>
      <c r="DA318" s="441"/>
      <c r="DB318" s="441"/>
      <c r="DC318" s="441"/>
      <c r="DD318" s="441"/>
      <c r="DE318" s="441"/>
      <c r="DF318" s="441"/>
      <c r="DG318" s="441"/>
      <c r="DH318" s="441"/>
      <c r="DI318" s="441"/>
      <c r="DJ318" s="441"/>
      <c r="DK318" s="441"/>
      <c r="DL318" s="441"/>
      <c r="DM318" s="441"/>
      <c r="DN318" s="441"/>
      <c r="DO318" s="441"/>
      <c r="DP318" s="441"/>
      <c r="DQ318" s="441"/>
      <c r="DR318" s="441"/>
      <c r="DS318" s="441"/>
      <c r="DT318" s="441"/>
      <c r="DU318" s="441"/>
      <c r="DV318" s="441"/>
      <c r="DW318" s="441"/>
      <c r="DX318" s="441"/>
      <c r="DY318" s="441"/>
      <c r="DZ318" s="441"/>
      <c r="EA318" s="441"/>
      <c r="EB318" s="441"/>
      <c r="EC318" s="441"/>
      <c r="ED318" s="441"/>
      <c r="EE318" s="441"/>
      <c r="EF318" s="441"/>
      <c r="EG318" s="441"/>
      <c r="EH318" s="441"/>
      <c r="EI318" s="441"/>
      <c r="EJ318" s="441"/>
      <c r="EK318" s="441"/>
      <c r="EL318" s="441"/>
      <c r="EM318" s="441"/>
      <c r="EN318" s="441"/>
      <c r="EO318" s="441"/>
      <c r="EP318" s="441"/>
      <c r="EQ318" s="441"/>
      <c r="ER318" s="441"/>
      <c r="ES318" s="441"/>
      <c r="ET318" s="441"/>
      <c r="EU318" s="441"/>
      <c r="EV318" s="441"/>
      <c r="EW318" s="441"/>
      <c r="EX318" s="441"/>
      <c r="EY318" s="441"/>
      <c r="EZ318" s="441"/>
      <c r="FA318" s="441"/>
      <c r="FB318" s="441"/>
      <c r="FC318" s="441"/>
      <c r="FD318" s="441"/>
      <c r="FE318" s="441"/>
      <c r="FF318" s="441"/>
      <c r="FG318" s="441"/>
      <c r="FH318" s="441"/>
      <c r="FI318" s="441"/>
      <c r="FJ318" s="441"/>
      <c r="FK318" s="441"/>
      <c r="FL318" s="441"/>
      <c r="FM318" s="441"/>
      <c r="FN318" s="441"/>
      <c r="FO318" s="441"/>
      <c r="FP318" s="441"/>
      <c r="FQ318" s="441"/>
      <c r="FR318" s="441"/>
      <c r="FS318" s="441"/>
      <c r="FT318" s="441"/>
      <c r="FU318" s="441"/>
      <c r="FV318" s="441"/>
      <c r="FW318" s="441"/>
      <c r="FX318" s="441"/>
      <c r="FY318" s="441"/>
      <c r="FZ318" s="441"/>
      <c r="GA318" s="441"/>
      <c r="GB318" s="441"/>
      <c r="GC318" s="441"/>
      <c r="GD318" s="441"/>
      <c r="GE318" s="441"/>
      <c r="GF318" s="441"/>
      <c r="GG318" s="441"/>
      <c r="GH318" s="441"/>
      <c r="GI318" s="441"/>
      <c r="GJ318" s="441"/>
      <c r="GK318" s="441"/>
      <c r="GL318" s="441"/>
      <c r="GM318" s="441"/>
      <c r="GN318" s="441"/>
      <c r="GO318" s="441"/>
      <c r="GP318" s="441"/>
      <c r="GQ318" s="441"/>
      <c r="GR318" s="441"/>
      <c r="GS318" s="441"/>
      <c r="GT318" s="441"/>
      <c r="GU318" s="441"/>
      <c r="GV318" s="441"/>
      <c r="GW318" s="441"/>
      <c r="GX318" s="441"/>
      <c r="GY318" s="441"/>
      <c r="GZ318" s="441"/>
      <c r="HA318" s="441"/>
      <c r="HB318" s="441"/>
      <c r="HC318" s="441"/>
      <c r="HD318" s="441"/>
      <c r="HE318" s="441"/>
      <c r="HF318" s="441"/>
      <c r="HG318" s="441"/>
      <c r="HH318" s="441"/>
      <c r="HI318" s="441"/>
      <c r="HJ318" s="441"/>
      <c r="HK318" s="441"/>
      <c r="HL318" s="441"/>
      <c r="HM318" s="441"/>
      <c r="HN318" s="441"/>
      <c r="HO318" s="441"/>
      <c r="HP318" s="441"/>
      <c r="HQ318" s="441"/>
      <c r="HR318" s="441"/>
      <c r="HS318" s="441"/>
      <c r="HT318" s="441"/>
      <c r="HU318" s="441"/>
      <c r="HV318" s="441"/>
      <c r="HW318" s="441"/>
      <c r="HX318" s="441"/>
      <c r="HY318" s="441"/>
      <c r="HZ318" s="441"/>
      <c r="IA318" s="441"/>
      <c r="IB318" s="441"/>
      <c r="IC318" s="441"/>
      <c r="ID318" s="441"/>
      <c r="IE318" s="441"/>
      <c r="IF318" s="441"/>
      <c r="IG318" s="441"/>
      <c r="IH318" s="441"/>
      <c r="II318" s="441"/>
      <c r="IJ318" s="441"/>
      <c r="IK318" s="441"/>
      <c r="IL318" s="441"/>
      <c r="IM318" s="441"/>
      <c r="IN318" s="441"/>
      <c r="IO318" s="441"/>
      <c r="IP318" s="441"/>
      <c r="IQ318" s="441"/>
      <c r="IR318" s="441"/>
      <c r="IS318" s="441"/>
      <c r="IT318" s="441"/>
      <c r="IU318" s="441"/>
      <c r="IV318" s="441"/>
    </row>
    <row r="319" spans="1:256" s="245" customFormat="1" ht="14.1" customHeight="1" x14ac:dyDescent="0.2">
      <c r="A319" s="223" t="s">
        <v>1847</v>
      </c>
      <c r="B319" s="417"/>
      <c r="C319" s="183" t="s">
        <v>1865</v>
      </c>
      <c r="D319" s="425"/>
      <c r="E319" s="513"/>
      <c r="F319" s="418"/>
      <c r="G319" s="418"/>
      <c r="H319" s="426"/>
      <c r="I319" s="288">
        <f t="shared" ref="I319:I325" si="19">ROUND(H319*(100-$I$2)/100, 2)</f>
        <v>0</v>
      </c>
      <c r="J319" s="465"/>
      <c r="K319" s="441"/>
      <c r="L319" s="441"/>
      <c r="M319" s="441"/>
      <c r="N319" s="441"/>
      <c r="O319" s="441"/>
      <c r="P319" s="441"/>
      <c r="Q319" s="441"/>
      <c r="R319" s="441"/>
      <c r="S319" s="441"/>
      <c r="T319" s="441"/>
      <c r="U319" s="441"/>
      <c r="V319" s="441"/>
      <c r="W319" s="441"/>
      <c r="X319" s="441"/>
      <c r="Y319" s="441"/>
      <c r="Z319" s="441"/>
      <c r="AA319" s="441"/>
      <c r="AB319" s="441"/>
      <c r="AC319" s="441"/>
      <c r="AD319" s="441"/>
      <c r="AE319" s="441"/>
      <c r="AF319" s="441"/>
      <c r="AG319" s="441"/>
      <c r="AH319" s="441"/>
      <c r="AI319" s="441"/>
      <c r="AJ319" s="441"/>
      <c r="AK319" s="441"/>
      <c r="AL319" s="441"/>
      <c r="AM319" s="441"/>
      <c r="AN319" s="441"/>
      <c r="AO319" s="441"/>
      <c r="AP319" s="441"/>
      <c r="AQ319" s="441"/>
      <c r="AR319" s="441"/>
      <c r="AS319" s="441"/>
      <c r="AT319" s="441"/>
      <c r="AU319" s="441"/>
      <c r="AV319" s="441"/>
      <c r="AW319" s="441"/>
      <c r="AX319" s="441"/>
      <c r="AY319" s="441"/>
      <c r="AZ319" s="441"/>
      <c r="BA319" s="441"/>
      <c r="BB319" s="441"/>
      <c r="BC319" s="441"/>
      <c r="BD319" s="441"/>
      <c r="BE319" s="441"/>
      <c r="BF319" s="441"/>
      <c r="BG319" s="441"/>
      <c r="BH319" s="441"/>
      <c r="BI319" s="441"/>
      <c r="BJ319" s="441"/>
      <c r="BK319" s="441"/>
      <c r="BL319" s="441"/>
      <c r="BM319" s="441"/>
      <c r="BN319" s="441"/>
      <c r="BO319" s="441"/>
      <c r="BP319" s="441"/>
      <c r="BQ319" s="441"/>
      <c r="BR319" s="441"/>
      <c r="BS319" s="441"/>
      <c r="BT319" s="441"/>
      <c r="BU319" s="441"/>
      <c r="BV319" s="441"/>
      <c r="BW319" s="441"/>
      <c r="BX319" s="441"/>
      <c r="BY319" s="441"/>
      <c r="BZ319" s="441"/>
      <c r="CA319" s="441"/>
      <c r="CB319" s="441"/>
      <c r="CC319" s="441"/>
      <c r="CD319" s="441"/>
      <c r="CE319" s="441"/>
      <c r="CF319" s="441"/>
      <c r="CG319" s="441"/>
      <c r="CH319" s="441"/>
      <c r="CI319" s="441"/>
      <c r="CJ319" s="441"/>
      <c r="CK319" s="441"/>
      <c r="CL319" s="441"/>
      <c r="CM319" s="441"/>
      <c r="CN319" s="441"/>
      <c r="CO319" s="441"/>
      <c r="CP319" s="441"/>
      <c r="CQ319" s="441"/>
      <c r="CR319" s="441"/>
      <c r="CS319" s="441"/>
      <c r="CT319" s="441"/>
      <c r="CU319" s="441"/>
      <c r="CV319" s="441"/>
      <c r="CW319" s="441"/>
      <c r="CX319" s="441"/>
      <c r="CY319" s="441"/>
      <c r="CZ319" s="441"/>
      <c r="DA319" s="441"/>
      <c r="DB319" s="441"/>
      <c r="DC319" s="441"/>
      <c r="DD319" s="441"/>
      <c r="DE319" s="441"/>
      <c r="DF319" s="441"/>
      <c r="DG319" s="441"/>
      <c r="DH319" s="441"/>
      <c r="DI319" s="441"/>
      <c r="DJ319" s="441"/>
      <c r="DK319" s="441"/>
      <c r="DL319" s="441"/>
      <c r="DM319" s="441"/>
      <c r="DN319" s="441"/>
      <c r="DO319" s="441"/>
      <c r="DP319" s="441"/>
      <c r="DQ319" s="441"/>
      <c r="DR319" s="441"/>
      <c r="DS319" s="441"/>
      <c r="DT319" s="441"/>
      <c r="DU319" s="441"/>
      <c r="DV319" s="441"/>
      <c r="DW319" s="441"/>
      <c r="DX319" s="441"/>
      <c r="DY319" s="441"/>
      <c r="DZ319" s="441"/>
      <c r="EA319" s="441"/>
      <c r="EB319" s="441"/>
      <c r="EC319" s="441"/>
      <c r="ED319" s="441"/>
      <c r="EE319" s="441"/>
      <c r="EF319" s="441"/>
      <c r="EG319" s="441"/>
      <c r="EH319" s="441"/>
      <c r="EI319" s="441"/>
      <c r="EJ319" s="441"/>
      <c r="EK319" s="441"/>
      <c r="EL319" s="441"/>
      <c r="EM319" s="441"/>
      <c r="EN319" s="441"/>
      <c r="EO319" s="441"/>
      <c r="EP319" s="441"/>
      <c r="EQ319" s="441"/>
      <c r="ER319" s="441"/>
      <c r="ES319" s="441"/>
      <c r="ET319" s="441"/>
      <c r="EU319" s="441"/>
      <c r="EV319" s="441"/>
      <c r="EW319" s="441"/>
      <c r="EX319" s="441"/>
      <c r="EY319" s="441"/>
      <c r="EZ319" s="441"/>
      <c r="FA319" s="441"/>
      <c r="FB319" s="441"/>
      <c r="FC319" s="441"/>
      <c r="FD319" s="441"/>
      <c r="FE319" s="441"/>
      <c r="FF319" s="441"/>
      <c r="FG319" s="441"/>
      <c r="FH319" s="441"/>
      <c r="FI319" s="441"/>
      <c r="FJ319" s="441"/>
      <c r="FK319" s="441"/>
      <c r="FL319" s="441"/>
      <c r="FM319" s="441"/>
      <c r="FN319" s="441"/>
      <c r="FO319" s="441"/>
      <c r="FP319" s="441"/>
      <c r="FQ319" s="441"/>
      <c r="FR319" s="441"/>
      <c r="FS319" s="441"/>
      <c r="FT319" s="441"/>
      <c r="FU319" s="441"/>
      <c r="FV319" s="441"/>
      <c r="FW319" s="441"/>
      <c r="FX319" s="441"/>
      <c r="FY319" s="441"/>
      <c r="FZ319" s="441"/>
      <c r="GA319" s="441"/>
      <c r="GB319" s="441"/>
      <c r="GC319" s="441"/>
      <c r="GD319" s="441"/>
      <c r="GE319" s="441"/>
      <c r="GF319" s="441"/>
      <c r="GG319" s="441"/>
      <c r="GH319" s="441"/>
      <c r="GI319" s="441"/>
      <c r="GJ319" s="441"/>
      <c r="GK319" s="441"/>
      <c r="GL319" s="441"/>
      <c r="GM319" s="441"/>
      <c r="GN319" s="441"/>
      <c r="GO319" s="441"/>
      <c r="GP319" s="441"/>
      <c r="GQ319" s="441"/>
      <c r="GR319" s="441"/>
      <c r="GS319" s="441"/>
      <c r="GT319" s="441"/>
      <c r="GU319" s="441"/>
      <c r="GV319" s="441"/>
      <c r="GW319" s="441"/>
      <c r="GX319" s="441"/>
      <c r="GY319" s="441"/>
      <c r="GZ319" s="441"/>
      <c r="HA319" s="441"/>
      <c r="HB319" s="441"/>
      <c r="HC319" s="441"/>
      <c r="HD319" s="441"/>
      <c r="HE319" s="441"/>
      <c r="HF319" s="441"/>
      <c r="HG319" s="441"/>
      <c r="HH319" s="441"/>
      <c r="HI319" s="441"/>
      <c r="HJ319" s="441"/>
      <c r="HK319" s="441"/>
      <c r="HL319" s="441"/>
      <c r="HM319" s="441"/>
      <c r="HN319" s="441"/>
      <c r="HO319" s="441"/>
      <c r="HP319" s="441"/>
      <c r="HQ319" s="441"/>
      <c r="HR319" s="441"/>
      <c r="HS319" s="441"/>
      <c r="HT319" s="441"/>
      <c r="HU319" s="441"/>
      <c r="HV319" s="441"/>
      <c r="HW319" s="441"/>
      <c r="HX319" s="441"/>
      <c r="HY319" s="441"/>
      <c r="HZ319" s="441"/>
      <c r="IA319" s="441"/>
      <c r="IB319" s="441"/>
      <c r="IC319" s="441"/>
      <c r="ID319" s="441"/>
      <c r="IE319" s="441"/>
      <c r="IF319" s="441"/>
      <c r="IG319" s="441"/>
      <c r="IH319" s="441"/>
      <c r="II319" s="441"/>
      <c r="IJ319" s="441"/>
      <c r="IK319" s="441"/>
      <c r="IL319" s="441"/>
      <c r="IM319" s="441"/>
      <c r="IN319" s="441"/>
      <c r="IO319" s="441"/>
      <c r="IP319" s="441"/>
      <c r="IQ319" s="441"/>
      <c r="IR319" s="441"/>
      <c r="IS319" s="441"/>
      <c r="IT319" s="441"/>
      <c r="IU319" s="441"/>
      <c r="IV319" s="441"/>
    </row>
    <row r="320" spans="1:256" s="245" customFormat="1" ht="14.1" customHeight="1" x14ac:dyDescent="0.2">
      <c r="A320" s="223" t="s">
        <v>1920</v>
      </c>
      <c r="B320" s="1056"/>
      <c r="C320" s="183" t="s">
        <v>1926</v>
      </c>
      <c r="D320" s="1057"/>
      <c r="E320" s="1058"/>
      <c r="F320" s="1059"/>
      <c r="G320" s="1059"/>
      <c r="H320" s="514">
        <v>215400</v>
      </c>
      <c r="I320" s="288">
        <f t="shared" si="19"/>
        <v>215400</v>
      </c>
      <c r="J320" s="1060"/>
      <c r="K320" s="1061"/>
      <c r="L320" s="1061"/>
      <c r="M320" s="1061"/>
      <c r="N320" s="1061"/>
      <c r="O320" s="1061"/>
      <c r="P320" s="1061"/>
      <c r="Q320" s="1061"/>
      <c r="R320" s="1061"/>
      <c r="S320" s="1061"/>
      <c r="T320" s="1061"/>
      <c r="U320" s="1061"/>
      <c r="V320" s="1061"/>
      <c r="W320" s="1061"/>
      <c r="X320" s="1061"/>
      <c r="Y320" s="1061"/>
      <c r="Z320" s="1061"/>
      <c r="AA320" s="1061"/>
      <c r="AB320" s="1061"/>
      <c r="AC320" s="1061"/>
      <c r="AD320" s="1061"/>
      <c r="AE320" s="1061"/>
      <c r="AF320" s="1061"/>
      <c r="AG320" s="1061"/>
      <c r="AH320" s="1061"/>
      <c r="AI320" s="1061"/>
      <c r="AJ320" s="1061"/>
      <c r="AK320" s="1061"/>
      <c r="AL320" s="1061"/>
      <c r="AM320" s="1061"/>
      <c r="AN320" s="1061"/>
      <c r="AO320" s="1061"/>
      <c r="AP320" s="1061"/>
      <c r="AQ320" s="1061"/>
      <c r="AR320" s="1061"/>
      <c r="AS320" s="1061"/>
      <c r="AT320" s="1061"/>
      <c r="AU320" s="1061"/>
      <c r="AV320" s="1061"/>
      <c r="AW320" s="1061"/>
      <c r="AX320" s="1061"/>
      <c r="AY320" s="1061"/>
      <c r="AZ320" s="1061"/>
      <c r="BA320" s="1061"/>
      <c r="BB320" s="1061"/>
      <c r="BC320" s="1061"/>
      <c r="BD320" s="1061"/>
      <c r="BE320" s="1061"/>
      <c r="BF320" s="1061"/>
      <c r="BG320" s="1061"/>
      <c r="BH320" s="1061"/>
      <c r="BI320" s="1061"/>
      <c r="BJ320" s="1061"/>
      <c r="BK320" s="1061"/>
      <c r="BL320" s="1061"/>
      <c r="BM320" s="1061"/>
      <c r="BN320" s="1061"/>
      <c r="BO320" s="1061"/>
      <c r="BP320" s="1061"/>
      <c r="BQ320" s="1061"/>
      <c r="BR320" s="1061"/>
      <c r="BS320" s="1061"/>
      <c r="BT320" s="1061"/>
      <c r="BU320" s="1061"/>
      <c r="BV320" s="1061"/>
      <c r="BW320" s="1061"/>
      <c r="BX320" s="1061"/>
      <c r="BY320" s="1061"/>
      <c r="BZ320" s="1061"/>
      <c r="CA320" s="1061"/>
      <c r="CB320" s="1061"/>
      <c r="CC320" s="1061"/>
      <c r="CD320" s="1061"/>
      <c r="CE320" s="1061"/>
      <c r="CF320" s="1061"/>
      <c r="CG320" s="1061"/>
      <c r="CH320" s="1061"/>
      <c r="CI320" s="1061"/>
      <c r="CJ320" s="1061"/>
      <c r="CK320" s="1061"/>
      <c r="CL320" s="1061"/>
      <c r="CM320" s="1061"/>
      <c r="CN320" s="1061"/>
      <c r="CO320" s="1061"/>
      <c r="CP320" s="1061"/>
      <c r="CQ320" s="1061"/>
      <c r="CR320" s="1061"/>
      <c r="CS320" s="1061"/>
      <c r="CT320" s="1061"/>
      <c r="CU320" s="1061"/>
      <c r="CV320" s="1061"/>
      <c r="CW320" s="1061"/>
      <c r="CX320" s="1061"/>
      <c r="CY320" s="1061"/>
      <c r="CZ320" s="1061"/>
      <c r="DA320" s="1061"/>
      <c r="DB320" s="1061"/>
      <c r="DC320" s="1061"/>
      <c r="DD320" s="1061"/>
      <c r="DE320" s="1061"/>
      <c r="DF320" s="1061"/>
      <c r="DG320" s="1061"/>
      <c r="DH320" s="1061"/>
      <c r="DI320" s="1061"/>
      <c r="DJ320" s="1061"/>
      <c r="DK320" s="1061"/>
      <c r="DL320" s="1061"/>
      <c r="DM320" s="1061"/>
      <c r="DN320" s="1061"/>
      <c r="DO320" s="1061"/>
      <c r="DP320" s="1061"/>
      <c r="DQ320" s="1061"/>
      <c r="DR320" s="1061"/>
      <c r="DS320" s="1061"/>
      <c r="DT320" s="1061"/>
      <c r="DU320" s="1061"/>
      <c r="DV320" s="1061"/>
      <c r="DW320" s="1061"/>
      <c r="DX320" s="1061"/>
      <c r="DY320" s="1061"/>
      <c r="DZ320" s="1061"/>
      <c r="EA320" s="1061"/>
      <c r="EB320" s="1061"/>
      <c r="EC320" s="1061"/>
      <c r="ED320" s="1061"/>
      <c r="EE320" s="1061"/>
      <c r="EF320" s="1061"/>
      <c r="EG320" s="1061"/>
      <c r="EH320" s="1061"/>
      <c r="EI320" s="1061"/>
      <c r="EJ320" s="1061"/>
      <c r="EK320" s="1061"/>
      <c r="EL320" s="1061"/>
      <c r="EM320" s="1061"/>
      <c r="EN320" s="1061"/>
      <c r="EO320" s="1061"/>
      <c r="EP320" s="1061"/>
      <c r="EQ320" s="1061"/>
      <c r="ER320" s="1061"/>
      <c r="ES320" s="1061"/>
      <c r="ET320" s="1061"/>
      <c r="EU320" s="1061"/>
      <c r="EV320" s="1061"/>
      <c r="EW320" s="1061"/>
      <c r="EX320" s="1061"/>
      <c r="EY320" s="1061"/>
      <c r="EZ320" s="1061"/>
      <c r="FA320" s="1061"/>
      <c r="FB320" s="1061"/>
      <c r="FC320" s="1061"/>
      <c r="FD320" s="1061"/>
      <c r="FE320" s="1061"/>
      <c r="FF320" s="1061"/>
      <c r="FG320" s="1061"/>
      <c r="FH320" s="1061"/>
      <c r="FI320" s="1061"/>
      <c r="FJ320" s="1061"/>
      <c r="FK320" s="1061"/>
      <c r="FL320" s="1061"/>
      <c r="FM320" s="1061"/>
      <c r="FN320" s="1061"/>
      <c r="FO320" s="1061"/>
      <c r="FP320" s="1061"/>
      <c r="FQ320" s="1061"/>
      <c r="FR320" s="1061"/>
      <c r="FS320" s="1061"/>
      <c r="FT320" s="1061"/>
      <c r="FU320" s="1061"/>
      <c r="FV320" s="1061"/>
      <c r="FW320" s="1061"/>
      <c r="FX320" s="1061"/>
      <c r="FY320" s="1061"/>
      <c r="FZ320" s="1061"/>
      <c r="GA320" s="1061"/>
      <c r="GB320" s="1061"/>
      <c r="GC320" s="1061"/>
      <c r="GD320" s="1061"/>
      <c r="GE320" s="1061"/>
      <c r="GF320" s="1061"/>
      <c r="GG320" s="1061"/>
      <c r="GH320" s="1061"/>
      <c r="GI320" s="1061"/>
      <c r="GJ320" s="1061"/>
      <c r="GK320" s="1061"/>
      <c r="GL320" s="1061"/>
      <c r="GM320" s="1061"/>
      <c r="GN320" s="1061"/>
      <c r="GO320" s="1061"/>
      <c r="GP320" s="1061"/>
      <c r="GQ320" s="1061"/>
      <c r="GR320" s="1061"/>
      <c r="GS320" s="1061"/>
      <c r="GT320" s="1061"/>
      <c r="GU320" s="1061"/>
      <c r="GV320" s="1061"/>
      <c r="GW320" s="1061"/>
      <c r="GX320" s="1061"/>
      <c r="GY320" s="1061"/>
      <c r="GZ320" s="1061"/>
      <c r="HA320" s="1061"/>
      <c r="HB320" s="1061"/>
      <c r="HC320" s="1061"/>
      <c r="HD320" s="1061"/>
      <c r="HE320" s="1061"/>
      <c r="HF320" s="1061"/>
      <c r="HG320" s="1061"/>
      <c r="HH320" s="1061"/>
      <c r="HI320" s="1061"/>
      <c r="HJ320" s="1061"/>
      <c r="HK320" s="1061"/>
      <c r="HL320" s="1061"/>
      <c r="HM320" s="1061"/>
      <c r="HN320" s="1061"/>
      <c r="HO320" s="1061"/>
      <c r="HP320" s="1061"/>
      <c r="HQ320" s="1061"/>
      <c r="HR320" s="1061"/>
      <c r="HS320" s="1061"/>
      <c r="HT320" s="1061"/>
      <c r="HU320" s="1061"/>
      <c r="HV320" s="1061"/>
      <c r="HW320" s="1061"/>
      <c r="HX320" s="1061"/>
      <c r="HY320" s="1061"/>
      <c r="HZ320" s="1061"/>
      <c r="IA320" s="1061"/>
      <c r="IB320" s="1061"/>
      <c r="IC320" s="1061"/>
      <c r="ID320" s="1061"/>
      <c r="IE320" s="1061"/>
      <c r="IF320" s="1061"/>
      <c r="IG320" s="1061"/>
      <c r="IH320" s="1061"/>
      <c r="II320" s="1061"/>
      <c r="IJ320" s="1061"/>
      <c r="IK320" s="1061"/>
      <c r="IL320" s="1061"/>
      <c r="IM320" s="1061"/>
      <c r="IN320" s="1061"/>
      <c r="IO320" s="1061"/>
      <c r="IP320" s="1061"/>
      <c r="IQ320" s="1061"/>
      <c r="IR320" s="1061"/>
      <c r="IS320" s="1061"/>
      <c r="IT320" s="1061"/>
      <c r="IU320" s="1061"/>
      <c r="IV320" s="1061"/>
    </row>
    <row r="321" spans="1:256" s="245" customFormat="1" ht="14.1" customHeight="1" x14ac:dyDescent="0.2">
      <c r="A321" s="223" t="s">
        <v>1921</v>
      </c>
      <c r="B321" s="1056"/>
      <c r="C321" s="183" t="s">
        <v>1929</v>
      </c>
      <c r="D321" s="1057"/>
      <c r="E321" s="1058"/>
      <c r="F321" s="1059"/>
      <c r="G321" s="1059"/>
      <c r="H321" s="514">
        <v>195522</v>
      </c>
      <c r="I321" s="288">
        <f t="shared" si="19"/>
        <v>195522</v>
      </c>
      <c r="J321" s="1060"/>
      <c r="K321" s="1061"/>
      <c r="L321" s="1061"/>
      <c r="M321" s="1061"/>
      <c r="N321" s="1061"/>
      <c r="O321" s="1061"/>
      <c r="P321" s="1061"/>
      <c r="Q321" s="1061"/>
      <c r="R321" s="1061"/>
      <c r="S321" s="1061"/>
      <c r="T321" s="1061"/>
      <c r="U321" s="1061"/>
      <c r="V321" s="1061"/>
      <c r="W321" s="1061"/>
      <c r="X321" s="1061"/>
      <c r="Y321" s="1061"/>
      <c r="Z321" s="1061"/>
      <c r="AA321" s="1061"/>
      <c r="AB321" s="1061"/>
      <c r="AC321" s="1061"/>
      <c r="AD321" s="1061"/>
      <c r="AE321" s="1061"/>
      <c r="AF321" s="1061"/>
      <c r="AG321" s="1061"/>
      <c r="AH321" s="1061"/>
      <c r="AI321" s="1061"/>
      <c r="AJ321" s="1061"/>
      <c r="AK321" s="1061"/>
      <c r="AL321" s="1061"/>
      <c r="AM321" s="1061"/>
      <c r="AN321" s="1061"/>
      <c r="AO321" s="1061"/>
      <c r="AP321" s="1061"/>
      <c r="AQ321" s="1061"/>
      <c r="AR321" s="1061"/>
      <c r="AS321" s="1061"/>
      <c r="AT321" s="1061"/>
      <c r="AU321" s="1061"/>
      <c r="AV321" s="1061"/>
      <c r="AW321" s="1061"/>
      <c r="AX321" s="1061"/>
      <c r="AY321" s="1061"/>
      <c r="AZ321" s="1061"/>
      <c r="BA321" s="1061"/>
      <c r="BB321" s="1061"/>
      <c r="BC321" s="1061"/>
      <c r="BD321" s="1061"/>
      <c r="BE321" s="1061"/>
      <c r="BF321" s="1061"/>
      <c r="BG321" s="1061"/>
      <c r="BH321" s="1061"/>
      <c r="BI321" s="1061"/>
      <c r="BJ321" s="1061"/>
      <c r="BK321" s="1061"/>
      <c r="BL321" s="1061"/>
      <c r="BM321" s="1061"/>
      <c r="BN321" s="1061"/>
      <c r="BO321" s="1061"/>
      <c r="BP321" s="1061"/>
      <c r="BQ321" s="1061"/>
      <c r="BR321" s="1061"/>
      <c r="BS321" s="1061"/>
      <c r="BT321" s="1061"/>
      <c r="BU321" s="1061"/>
      <c r="BV321" s="1061"/>
      <c r="BW321" s="1061"/>
      <c r="BX321" s="1061"/>
      <c r="BY321" s="1061"/>
      <c r="BZ321" s="1061"/>
      <c r="CA321" s="1061"/>
      <c r="CB321" s="1061"/>
      <c r="CC321" s="1061"/>
      <c r="CD321" s="1061"/>
      <c r="CE321" s="1061"/>
      <c r="CF321" s="1061"/>
      <c r="CG321" s="1061"/>
      <c r="CH321" s="1061"/>
      <c r="CI321" s="1061"/>
      <c r="CJ321" s="1061"/>
      <c r="CK321" s="1061"/>
      <c r="CL321" s="1061"/>
      <c r="CM321" s="1061"/>
      <c r="CN321" s="1061"/>
      <c r="CO321" s="1061"/>
      <c r="CP321" s="1061"/>
      <c r="CQ321" s="1061"/>
      <c r="CR321" s="1061"/>
      <c r="CS321" s="1061"/>
      <c r="CT321" s="1061"/>
      <c r="CU321" s="1061"/>
      <c r="CV321" s="1061"/>
      <c r="CW321" s="1061"/>
      <c r="CX321" s="1061"/>
      <c r="CY321" s="1061"/>
      <c r="CZ321" s="1061"/>
      <c r="DA321" s="1061"/>
      <c r="DB321" s="1061"/>
      <c r="DC321" s="1061"/>
      <c r="DD321" s="1061"/>
      <c r="DE321" s="1061"/>
      <c r="DF321" s="1061"/>
      <c r="DG321" s="1061"/>
      <c r="DH321" s="1061"/>
      <c r="DI321" s="1061"/>
      <c r="DJ321" s="1061"/>
      <c r="DK321" s="1061"/>
      <c r="DL321" s="1061"/>
      <c r="DM321" s="1061"/>
      <c r="DN321" s="1061"/>
      <c r="DO321" s="1061"/>
      <c r="DP321" s="1061"/>
      <c r="DQ321" s="1061"/>
      <c r="DR321" s="1061"/>
      <c r="DS321" s="1061"/>
      <c r="DT321" s="1061"/>
      <c r="DU321" s="1061"/>
      <c r="DV321" s="1061"/>
      <c r="DW321" s="1061"/>
      <c r="DX321" s="1061"/>
      <c r="DY321" s="1061"/>
      <c r="DZ321" s="1061"/>
      <c r="EA321" s="1061"/>
      <c r="EB321" s="1061"/>
      <c r="EC321" s="1061"/>
      <c r="ED321" s="1061"/>
      <c r="EE321" s="1061"/>
      <c r="EF321" s="1061"/>
      <c r="EG321" s="1061"/>
      <c r="EH321" s="1061"/>
      <c r="EI321" s="1061"/>
      <c r="EJ321" s="1061"/>
      <c r="EK321" s="1061"/>
      <c r="EL321" s="1061"/>
      <c r="EM321" s="1061"/>
      <c r="EN321" s="1061"/>
      <c r="EO321" s="1061"/>
      <c r="EP321" s="1061"/>
      <c r="EQ321" s="1061"/>
      <c r="ER321" s="1061"/>
      <c r="ES321" s="1061"/>
      <c r="ET321" s="1061"/>
      <c r="EU321" s="1061"/>
      <c r="EV321" s="1061"/>
      <c r="EW321" s="1061"/>
      <c r="EX321" s="1061"/>
      <c r="EY321" s="1061"/>
      <c r="EZ321" s="1061"/>
      <c r="FA321" s="1061"/>
      <c r="FB321" s="1061"/>
      <c r="FC321" s="1061"/>
      <c r="FD321" s="1061"/>
      <c r="FE321" s="1061"/>
      <c r="FF321" s="1061"/>
      <c r="FG321" s="1061"/>
      <c r="FH321" s="1061"/>
      <c r="FI321" s="1061"/>
      <c r="FJ321" s="1061"/>
      <c r="FK321" s="1061"/>
      <c r="FL321" s="1061"/>
      <c r="FM321" s="1061"/>
      <c r="FN321" s="1061"/>
      <c r="FO321" s="1061"/>
      <c r="FP321" s="1061"/>
      <c r="FQ321" s="1061"/>
      <c r="FR321" s="1061"/>
      <c r="FS321" s="1061"/>
      <c r="FT321" s="1061"/>
      <c r="FU321" s="1061"/>
      <c r="FV321" s="1061"/>
      <c r="FW321" s="1061"/>
      <c r="FX321" s="1061"/>
      <c r="FY321" s="1061"/>
      <c r="FZ321" s="1061"/>
      <c r="GA321" s="1061"/>
      <c r="GB321" s="1061"/>
      <c r="GC321" s="1061"/>
      <c r="GD321" s="1061"/>
      <c r="GE321" s="1061"/>
      <c r="GF321" s="1061"/>
      <c r="GG321" s="1061"/>
      <c r="GH321" s="1061"/>
      <c r="GI321" s="1061"/>
      <c r="GJ321" s="1061"/>
      <c r="GK321" s="1061"/>
      <c r="GL321" s="1061"/>
      <c r="GM321" s="1061"/>
      <c r="GN321" s="1061"/>
      <c r="GO321" s="1061"/>
      <c r="GP321" s="1061"/>
      <c r="GQ321" s="1061"/>
      <c r="GR321" s="1061"/>
      <c r="GS321" s="1061"/>
      <c r="GT321" s="1061"/>
      <c r="GU321" s="1061"/>
      <c r="GV321" s="1061"/>
      <c r="GW321" s="1061"/>
      <c r="GX321" s="1061"/>
      <c r="GY321" s="1061"/>
      <c r="GZ321" s="1061"/>
      <c r="HA321" s="1061"/>
      <c r="HB321" s="1061"/>
      <c r="HC321" s="1061"/>
      <c r="HD321" s="1061"/>
      <c r="HE321" s="1061"/>
      <c r="HF321" s="1061"/>
      <c r="HG321" s="1061"/>
      <c r="HH321" s="1061"/>
      <c r="HI321" s="1061"/>
      <c r="HJ321" s="1061"/>
      <c r="HK321" s="1061"/>
      <c r="HL321" s="1061"/>
      <c r="HM321" s="1061"/>
      <c r="HN321" s="1061"/>
      <c r="HO321" s="1061"/>
      <c r="HP321" s="1061"/>
      <c r="HQ321" s="1061"/>
      <c r="HR321" s="1061"/>
      <c r="HS321" s="1061"/>
      <c r="HT321" s="1061"/>
      <c r="HU321" s="1061"/>
      <c r="HV321" s="1061"/>
      <c r="HW321" s="1061"/>
      <c r="HX321" s="1061"/>
      <c r="HY321" s="1061"/>
      <c r="HZ321" s="1061"/>
      <c r="IA321" s="1061"/>
      <c r="IB321" s="1061"/>
      <c r="IC321" s="1061"/>
      <c r="ID321" s="1061"/>
      <c r="IE321" s="1061"/>
      <c r="IF321" s="1061"/>
      <c r="IG321" s="1061"/>
      <c r="IH321" s="1061"/>
      <c r="II321" s="1061"/>
      <c r="IJ321" s="1061"/>
      <c r="IK321" s="1061"/>
      <c r="IL321" s="1061"/>
      <c r="IM321" s="1061"/>
      <c r="IN321" s="1061"/>
      <c r="IO321" s="1061"/>
      <c r="IP321" s="1061"/>
      <c r="IQ321" s="1061"/>
      <c r="IR321" s="1061"/>
      <c r="IS321" s="1061"/>
      <c r="IT321" s="1061"/>
      <c r="IU321" s="1061"/>
      <c r="IV321" s="1061"/>
    </row>
    <row r="322" spans="1:256" s="245" customFormat="1" ht="14.1" customHeight="1" x14ac:dyDescent="0.2">
      <c r="A322" s="223" t="s">
        <v>1922</v>
      </c>
      <c r="B322" s="1056"/>
      <c r="C322" s="183" t="s">
        <v>1927</v>
      </c>
      <c r="D322" s="1057"/>
      <c r="E322" s="1058"/>
      <c r="F322" s="1059"/>
      <c r="G322" s="1059"/>
      <c r="H322" s="514">
        <v>220752</v>
      </c>
      <c r="I322" s="288">
        <f t="shared" si="19"/>
        <v>220752</v>
      </c>
      <c r="J322" s="1060"/>
      <c r="K322" s="1061"/>
      <c r="L322" s="1061"/>
      <c r="M322" s="1061"/>
      <c r="N322" s="1061"/>
      <c r="O322" s="1061"/>
      <c r="P322" s="1061"/>
      <c r="Q322" s="1061"/>
      <c r="R322" s="1061"/>
      <c r="S322" s="1061"/>
      <c r="T322" s="1061"/>
      <c r="U322" s="1061"/>
      <c r="V322" s="1061"/>
      <c r="W322" s="1061"/>
      <c r="X322" s="1061"/>
      <c r="Y322" s="1061"/>
      <c r="Z322" s="1061"/>
      <c r="AA322" s="1061"/>
      <c r="AB322" s="1061"/>
      <c r="AC322" s="1061"/>
      <c r="AD322" s="1061"/>
      <c r="AE322" s="1061"/>
      <c r="AF322" s="1061"/>
      <c r="AG322" s="1061"/>
      <c r="AH322" s="1061"/>
      <c r="AI322" s="1061"/>
      <c r="AJ322" s="1061"/>
      <c r="AK322" s="1061"/>
      <c r="AL322" s="1061"/>
      <c r="AM322" s="1061"/>
      <c r="AN322" s="1061"/>
      <c r="AO322" s="1061"/>
      <c r="AP322" s="1061"/>
      <c r="AQ322" s="1061"/>
      <c r="AR322" s="1061"/>
      <c r="AS322" s="1061"/>
      <c r="AT322" s="1061"/>
      <c r="AU322" s="1061"/>
      <c r="AV322" s="1061"/>
      <c r="AW322" s="1061"/>
      <c r="AX322" s="1061"/>
      <c r="AY322" s="1061"/>
      <c r="AZ322" s="1061"/>
      <c r="BA322" s="1061"/>
      <c r="BB322" s="1061"/>
      <c r="BC322" s="1061"/>
      <c r="BD322" s="1061"/>
      <c r="BE322" s="1061"/>
      <c r="BF322" s="1061"/>
      <c r="BG322" s="1061"/>
      <c r="BH322" s="1061"/>
      <c r="BI322" s="1061"/>
      <c r="BJ322" s="1061"/>
      <c r="BK322" s="1061"/>
      <c r="BL322" s="1061"/>
      <c r="BM322" s="1061"/>
      <c r="BN322" s="1061"/>
      <c r="BO322" s="1061"/>
      <c r="BP322" s="1061"/>
      <c r="BQ322" s="1061"/>
      <c r="BR322" s="1061"/>
      <c r="BS322" s="1061"/>
      <c r="BT322" s="1061"/>
      <c r="BU322" s="1061"/>
      <c r="BV322" s="1061"/>
      <c r="BW322" s="1061"/>
      <c r="BX322" s="1061"/>
      <c r="BY322" s="1061"/>
      <c r="BZ322" s="1061"/>
      <c r="CA322" s="1061"/>
      <c r="CB322" s="1061"/>
      <c r="CC322" s="1061"/>
      <c r="CD322" s="1061"/>
      <c r="CE322" s="1061"/>
      <c r="CF322" s="1061"/>
      <c r="CG322" s="1061"/>
      <c r="CH322" s="1061"/>
      <c r="CI322" s="1061"/>
      <c r="CJ322" s="1061"/>
      <c r="CK322" s="1061"/>
      <c r="CL322" s="1061"/>
      <c r="CM322" s="1061"/>
      <c r="CN322" s="1061"/>
      <c r="CO322" s="1061"/>
      <c r="CP322" s="1061"/>
      <c r="CQ322" s="1061"/>
      <c r="CR322" s="1061"/>
      <c r="CS322" s="1061"/>
      <c r="CT322" s="1061"/>
      <c r="CU322" s="1061"/>
      <c r="CV322" s="1061"/>
      <c r="CW322" s="1061"/>
      <c r="CX322" s="1061"/>
      <c r="CY322" s="1061"/>
      <c r="CZ322" s="1061"/>
      <c r="DA322" s="1061"/>
      <c r="DB322" s="1061"/>
      <c r="DC322" s="1061"/>
      <c r="DD322" s="1061"/>
      <c r="DE322" s="1061"/>
      <c r="DF322" s="1061"/>
      <c r="DG322" s="1061"/>
      <c r="DH322" s="1061"/>
      <c r="DI322" s="1061"/>
      <c r="DJ322" s="1061"/>
      <c r="DK322" s="1061"/>
      <c r="DL322" s="1061"/>
      <c r="DM322" s="1061"/>
      <c r="DN322" s="1061"/>
      <c r="DO322" s="1061"/>
      <c r="DP322" s="1061"/>
      <c r="DQ322" s="1061"/>
      <c r="DR322" s="1061"/>
      <c r="DS322" s="1061"/>
      <c r="DT322" s="1061"/>
      <c r="DU322" s="1061"/>
      <c r="DV322" s="1061"/>
      <c r="DW322" s="1061"/>
      <c r="DX322" s="1061"/>
      <c r="DY322" s="1061"/>
      <c r="DZ322" s="1061"/>
      <c r="EA322" s="1061"/>
      <c r="EB322" s="1061"/>
      <c r="EC322" s="1061"/>
      <c r="ED322" s="1061"/>
      <c r="EE322" s="1061"/>
      <c r="EF322" s="1061"/>
      <c r="EG322" s="1061"/>
      <c r="EH322" s="1061"/>
      <c r="EI322" s="1061"/>
      <c r="EJ322" s="1061"/>
      <c r="EK322" s="1061"/>
      <c r="EL322" s="1061"/>
      <c r="EM322" s="1061"/>
      <c r="EN322" s="1061"/>
      <c r="EO322" s="1061"/>
      <c r="EP322" s="1061"/>
      <c r="EQ322" s="1061"/>
      <c r="ER322" s="1061"/>
      <c r="ES322" s="1061"/>
      <c r="ET322" s="1061"/>
      <c r="EU322" s="1061"/>
      <c r="EV322" s="1061"/>
      <c r="EW322" s="1061"/>
      <c r="EX322" s="1061"/>
      <c r="EY322" s="1061"/>
      <c r="EZ322" s="1061"/>
      <c r="FA322" s="1061"/>
      <c r="FB322" s="1061"/>
      <c r="FC322" s="1061"/>
      <c r="FD322" s="1061"/>
      <c r="FE322" s="1061"/>
      <c r="FF322" s="1061"/>
      <c r="FG322" s="1061"/>
      <c r="FH322" s="1061"/>
      <c r="FI322" s="1061"/>
      <c r="FJ322" s="1061"/>
      <c r="FK322" s="1061"/>
      <c r="FL322" s="1061"/>
      <c r="FM322" s="1061"/>
      <c r="FN322" s="1061"/>
      <c r="FO322" s="1061"/>
      <c r="FP322" s="1061"/>
      <c r="FQ322" s="1061"/>
      <c r="FR322" s="1061"/>
      <c r="FS322" s="1061"/>
      <c r="FT322" s="1061"/>
      <c r="FU322" s="1061"/>
      <c r="FV322" s="1061"/>
      <c r="FW322" s="1061"/>
      <c r="FX322" s="1061"/>
      <c r="FY322" s="1061"/>
      <c r="FZ322" s="1061"/>
      <c r="GA322" s="1061"/>
      <c r="GB322" s="1061"/>
      <c r="GC322" s="1061"/>
      <c r="GD322" s="1061"/>
      <c r="GE322" s="1061"/>
      <c r="GF322" s="1061"/>
      <c r="GG322" s="1061"/>
      <c r="GH322" s="1061"/>
      <c r="GI322" s="1061"/>
      <c r="GJ322" s="1061"/>
      <c r="GK322" s="1061"/>
      <c r="GL322" s="1061"/>
      <c r="GM322" s="1061"/>
      <c r="GN322" s="1061"/>
      <c r="GO322" s="1061"/>
      <c r="GP322" s="1061"/>
      <c r="GQ322" s="1061"/>
      <c r="GR322" s="1061"/>
      <c r="GS322" s="1061"/>
      <c r="GT322" s="1061"/>
      <c r="GU322" s="1061"/>
      <c r="GV322" s="1061"/>
      <c r="GW322" s="1061"/>
      <c r="GX322" s="1061"/>
      <c r="GY322" s="1061"/>
      <c r="GZ322" s="1061"/>
      <c r="HA322" s="1061"/>
      <c r="HB322" s="1061"/>
      <c r="HC322" s="1061"/>
      <c r="HD322" s="1061"/>
      <c r="HE322" s="1061"/>
      <c r="HF322" s="1061"/>
      <c r="HG322" s="1061"/>
      <c r="HH322" s="1061"/>
      <c r="HI322" s="1061"/>
      <c r="HJ322" s="1061"/>
      <c r="HK322" s="1061"/>
      <c r="HL322" s="1061"/>
      <c r="HM322" s="1061"/>
      <c r="HN322" s="1061"/>
      <c r="HO322" s="1061"/>
      <c r="HP322" s="1061"/>
      <c r="HQ322" s="1061"/>
      <c r="HR322" s="1061"/>
      <c r="HS322" s="1061"/>
      <c r="HT322" s="1061"/>
      <c r="HU322" s="1061"/>
      <c r="HV322" s="1061"/>
      <c r="HW322" s="1061"/>
      <c r="HX322" s="1061"/>
      <c r="HY322" s="1061"/>
      <c r="HZ322" s="1061"/>
      <c r="IA322" s="1061"/>
      <c r="IB322" s="1061"/>
      <c r="IC322" s="1061"/>
      <c r="ID322" s="1061"/>
      <c r="IE322" s="1061"/>
      <c r="IF322" s="1061"/>
      <c r="IG322" s="1061"/>
      <c r="IH322" s="1061"/>
      <c r="II322" s="1061"/>
      <c r="IJ322" s="1061"/>
      <c r="IK322" s="1061"/>
      <c r="IL322" s="1061"/>
      <c r="IM322" s="1061"/>
      <c r="IN322" s="1061"/>
      <c r="IO322" s="1061"/>
      <c r="IP322" s="1061"/>
      <c r="IQ322" s="1061"/>
      <c r="IR322" s="1061"/>
      <c r="IS322" s="1061"/>
      <c r="IT322" s="1061"/>
      <c r="IU322" s="1061"/>
      <c r="IV322" s="1061"/>
    </row>
    <row r="323" spans="1:256" s="245" customFormat="1" ht="14.1" customHeight="1" x14ac:dyDescent="0.2">
      <c r="A323" s="223" t="s">
        <v>1923</v>
      </c>
      <c r="B323" s="1056"/>
      <c r="C323" s="183" t="s">
        <v>1930</v>
      </c>
      <c r="D323" s="1057"/>
      <c r="E323" s="1058"/>
      <c r="F323" s="1059"/>
      <c r="G323" s="1059"/>
      <c r="H323" s="514">
        <v>197640</v>
      </c>
      <c r="I323" s="288">
        <f t="shared" si="19"/>
        <v>197640</v>
      </c>
      <c r="J323" s="1060"/>
      <c r="K323" s="1061"/>
      <c r="L323" s="1061"/>
      <c r="M323" s="1061"/>
      <c r="N323" s="1061"/>
      <c r="O323" s="1061"/>
      <c r="P323" s="1061"/>
      <c r="Q323" s="1061"/>
      <c r="R323" s="1061"/>
      <c r="S323" s="1061"/>
      <c r="T323" s="1061"/>
      <c r="U323" s="1061"/>
      <c r="V323" s="1061"/>
      <c r="W323" s="1061"/>
      <c r="X323" s="1061"/>
      <c r="Y323" s="1061"/>
      <c r="Z323" s="1061"/>
      <c r="AA323" s="1061"/>
      <c r="AB323" s="1061"/>
      <c r="AC323" s="1061"/>
      <c r="AD323" s="1061"/>
      <c r="AE323" s="1061"/>
      <c r="AF323" s="1061"/>
      <c r="AG323" s="1061"/>
      <c r="AH323" s="1061"/>
      <c r="AI323" s="1061"/>
      <c r="AJ323" s="1061"/>
      <c r="AK323" s="1061"/>
      <c r="AL323" s="1061"/>
      <c r="AM323" s="1061"/>
      <c r="AN323" s="1061"/>
      <c r="AO323" s="1061"/>
      <c r="AP323" s="1061"/>
      <c r="AQ323" s="1061"/>
      <c r="AR323" s="1061"/>
      <c r="AS323" s="1061"/>
      <c r="AT323" s="1061"/>
      <c r="AU323" s="1061"/>
      <c r="AV323" s="1061"/>
      <c r="AW323" s="1061"/>
      <c r="AX323" s="1061"/>
      <c r="AY323" s="1061"/>
      <c r="AZ323" s="1061"/>
      <c r="BA323" s="1061"/>
      <c r="BB323" s="1061"/>
      <c r="BC323" s="1061"/>
      <c r="BD323" s="1061"/>
      <c r="BE323" s="1061"/>
      <c r="BF323" s="1061"/>
      <c r="BG323" s="1061"/>
      <c r="BH323" s="1061"/>
      <c r="BI323" s="1061"/>
      <c r="BJ323" s="1061"/>
      <c r="BK323" s="1061"/>
      <c r="BL323" s="1061"/>
      <c r="BM323" s="1061"/>
      <c r="BN323" s="1061"/>
      <c r="BO323" s="1061"/>
      <c r="BP323" s="1061"/>
      <c r="BQ323" s="1061"/>
      <c r="BR323" s="1061"/>
      <c r="BS323" s="1061"/>
      <c r="BT323" s="1061"/>
      <c r="BU323" s="1061"/>
      <c r="BV323" s="1061"/>
      <c r="BW323" s="1061"/>
      <c r="BX323" s="1061"/>
      <c r="BY323" s="1061"/>
      <c r="BZ323" s="1061"/>
      <c r="CA323" s="1061"/>
      <c r="CB323" s="1061"/>
      <c r="CC323" s="1061"/>
      <c r="CD323" s="1061"/>
      <c r="CE323" s="1061"/>
      <c r="CF323" s="1061"/>
      <c r="CG323" s="1061"/>
      <c r="CH323" s="1061"/>
      <c r="CI323" s="1061"/>
      <c r="CJ323" s="1061"/>
      <c r="CK323" s="1061"/>
      <c r="CL323" s="1061"/>
      <c r="CM323" s="1061"/>
      <c r="CN323" s="1061"/>
      <c r="CO323" s="1061"/>
      <c r="CP323" s="1061"/>
      <c r="CQ323" s="1061"/>
      <c r="CR323" s="1061"/>
      <c r="CS323" s="1061"/>
      <c r="CT323" s="1061"/>
      <c r="CU323" s="1061"/>
      <c r="CV323" s="1061"/>
      <c r="CW323" s="1061"/>
      <c r="CX323" s="1061"/>
      <c r="CY323" s="1061"/>
      <c r="CZ323" s="1061"/>
      <c r="DA323" s="1061"/>
      <c r="DB323" s="1061"/>
      <c r="DC323" s="1061"/>
      <c r="DD323" s="1061"/>
      <c r="DE323" s="1061"/>
      <c r="DF323" s="1061"/>
      <c r="DG323" s="1061"/>
      <c r="DH323" s="1061"/>
      <c r="DI323" s="1061"/>
      <c r="DJ323" s="1061"/>
      <c r="DK323" s="1061"/>
      <c r="DL323" s="1061"/>
      <c r="DM323" s="1061"/>
      <c r="DN323" s="1061"/>
      <c r="DO323" s="1061"/>
      <c r="DP323" s="1061"/>
      <c r="DQ323" s="1061"/>
      <c r="DR323" s="1061"/>
      <c r="DS323" s="1061"/>
      <c r="DT323" s="1061"/>
      <c r="DU323" s="1061"/>
      <c r="DV323" s="1061"/>
      <c r="DW323" s="1061"/>
      <c r="DX323" s="1061"/>
      <c r="DY323" s="1061"/>
      <c r="DZ323" s="1061"/>
      <c r="EA323" s="1061"/>
      <c r="EB323" s="1061"/>
      <c r="EC323" s="1061"/>
      <c r="ED323" s="1061"/>
      <c r="EE323" s="1061"/>
      <c r="EF323" s="1061"/>
      <c r="EG323" s="1061"/>
      <c r="EH323" s="1061"/>
      <c r="EI323" s="1061"/>
      <c r="EJ323" s="1061"/>
      <c r="EK323" s="1061"/>
      <c r="EL323" s="1061"/>
      <c r="EM323" s="1061"/>
      <c r="EN323" s="1061"/>
      <c r="EO323" s="1061"/>
      <c r="EP323" s="1061"/>
      <c r="EQ323" s="1061"/>
      <c r="ER323" s="1061"/>
      <c r="ES323" s="1061"/>
      <c r="ET323" s="1061"/>
      <c r="EU323" s="1061"/>
      <c r="EV323" s="1061"/>
      <c r="EW323" s="1061"/>
      <c r="EX323" s="1061"/>
      <c r="EY323" s="1061"/>
      <c r="EZ323" s="1061"/>
      <c r="FA323" s="1061"/>
      <c r="FB323" s="1061"/>
      <c r="FC323" s="1061"/>
      <c r="FD323" s="1061"/>
      <c r="FE323" s="1061"/>
      <c r="FF323" s="1061"/>
      <c r="FG323" s="1061"/>
      <c r="FH323" s="1061"/>
      <c r="FI323" s="1061"/>
      <c r="FJ323" s="1061"/>
      <c r="FK323" s="1061"/>
      <c r="FL323" s="1061"/>
      <c r="FM323" s="1061"/>
      <c r="FN323" s="1061"/>
      <c r="FO323" s="1061"/>
      <c r="FP323" s="1061"/>
      <c r="FQ323" s="1061"/>
      <c r="FR323" s="1061"/>
      <c r="FS323" s="1061"/>
      <c r="FT323" s="1061"/>
      <c r="FU323" s="1061"/>
      <c r="FV323" s="1061"/>
      <c r="FW323" s="1061"/>
      <c r="FX323" s="1061"/>
      <c r="FY323" s="1061"/>
      <c r="FZ323" s="1061"/>
      <c r="GA323" s="1061"/>
      <c r="GB323" s="1061"/>
      <c r="GC323" s="1061"/>
      <c r="GD323" s="1061"/>
      <c r="GE323" s="1061"/>
      <c r="GF323" s="1061"/>
      <c r="GG323" s="1061"/>
      <c r="GH323" s="1061"/>
      <c r="GI323" s="1061"/>
      <c r="GJ323" s="1061"/>
      <c r="GK323" s="1061"/>
      <c r="GL323" s="1061"/>
      <c r="GM323" s="1061"/>
      <c r="GN323" s="1061"/>
      <c r="GO323" s="1061"/>
      <c r="GP323" s="1061"/>
      <c r="GQ323" s="1061"/>
      <c r="GR323" s="1061"/>
      <c r="GS323" s="1061"/>
      <c r="GT323" s="1061"/>
      <c r="GU323" s="1061"/>
      <c r="GV323" s="1061"/>
      <c r="GW323" s="1061"/>
      <c r="GX323" s="1061"/>
      <c r="GY323" s="1061"/>
      <c r="GZ323" s="1061"/>
      <c r="HA323" s="1061"/>
      <c r="HB323" s="1061"/>
      <c r="HC323" s="1061"/>
      <c r="HD323" s="1061"/>
      <c r="HE323" s="1061"/>
      <c r="HF323" s="1061"/>
      <c r="HG323" s="1061"/>
      <c r="HH323" s="1061"/>
      <c r="HI323" s="1061"/>
      <c r="HJ323" s="1061"/>
      <c r="HK323" s="1061"/>
      <c r="HL323" s="1061"/>
      <c r="HM323" s="1061"/>
      <c r="HN323" s="1061"/>
      <c r="HO323" s="1061"/>
      <c r="HP323" s="1061"/>
      <c r="HQ323" s="1061"/>
      <c r="HR323" s="1061"/>
      <c r="HS323" s="1061"/>
      <c r="HT323" s="1061"/>
      <c r="HU323" s="1061"/>
      <c r="HV323" s="1061"/>
      <c r="HW323" s="1061"/>
      <c r="HX323" s="1061"/>
      <c r="HY323" s="1061"/>
      <c r="HZ323" s="1061"/>
      <c r="IA323" s="1061"/>
      <c r="IB323" s="1061"/>
      <c r="IC323" s="1061"/>
      <c r="ID323" s="1061"/>
      <c r="IE323" s="1061"/>
      <c r="IF323" s="1061"/>
      <c r="IG323" s="1061"/>
      <c r="IH323" s="1061"/>
      <c r="II323" s="1061"/>
      <c r="IJ323" s="1061"/>
      <c r="IK323" s="1061"/>
      <c r="IL323" s="1061"/>
      <c r="IM323" s="1061"/>
      <c r="IN323" s="1061"/>
      <c r="IO323" s="1061"/>
      <c r="IP323" s="1061"/>
      <c r="IQ323" s="1061"/>
      <c r="IR323" s="1061"/>
      <c r="IS323" s="1061"/>
      <c r="IT323" s="1061"/>
      <c r="IU323" s="1061"/>
      <c r="IV323" s="1061"/>
    </row>
    <row r="324" spans="1:256" s="245" customFormat="1" ht="14.1" customHeight="1" x14ac:dyDescent="0.2">
      <c r="A324" s="223" t="s">
        <v>1924</v>
      </c>
      <c r="B324" s="1056"/>
      <c r="C324" s="183" t="s">
        <v>1928</v>
      </c>
      <c r="D324" s="1057"/>
      <c r="E324" s="1058"/>
      <c r="F324" s="1059"/>
      <c r="G324" s="1059"/>
      <c r="H324" s="514">
        <v>226098</v>
      </c>
      <c r="I324" s="288">
        <f t="shared" si="19"/>
        <v>226098</v>
      </c>
      <c r="J324" s="1060"/>
      <c r="K324" s="1061"/>
      <c r="L324" s="1061"/>
      <c r="M324" s="1061"/>
      <c r="N324" s="1061"/>
      <c r="O324" s="1061"/>
      <c r="P324" s="1061"/>
      <c r="Q324" s="1061"/>
      <c r="R324" s="1061"/>
      <c r="S324" s="1061"/>
      <c r="T324" s="1061"/>
      <c r="U324" s="1061"/>
      <c r="V324" s="1061"/>
      <c r="W324" s="1061"/>
      <c r="X324" s="1061"/>
      <c r="Y324" s="1061"/>
      <c r="Z324" s="1061"/>
      <c r="AA324" s="1061"/>
      <c r="AB324" s="1061"/>
      <c r="AC324" s="1061"/>
      <c r="AD324" s="1061"/>
      <c r="AE324" s="1061"/>
      <c r="AF324" s="1061"/>
      <c r="AG324" s="1061"/>
      <c r="AH324" s="1061"/>
      <c r="AI324" s="1061"/>
      <c r="AJ324" s="1061"/>
      <c r="AK324" s="1061"/>
      <c r="AL324" s="1061"/>
      <c r="AM324" s="1061"/>
      <c r="AN324" s="1061"/>
      <c r="AO324" s="1061"/>
      <c r="AP324" s="1061"/>
      <c r="AQ324" s="1061"/>
      <c r="AR324" s="1061"/>
      <c r="AS324" s="1061"/>
      <c r="AT324" s="1061"/>
      <c r="AU324" s="1061"/>
      <c r="AV324" s="1061"/>
      <c r="AW324" s="1061"/>
      <c r="AX324" s="1061"/>
      <c r="AY324" s="1061"/>
      <c r="AZ324" s="1061"/>
      <c r="BA324" s="1061"/>
      <c r="BB324" s="1061"/>
      <c r="BC324" s="1061"/>
      <c r="BD324" s="1061"/>
      <c r="BE324" s="1061"/>
      <c r="BF324" s="1061"/>
      <c r="BG324" s="1061"/>
      <c r="BH324" s="1061"/>
      <c r="BI324" s="1061"/>
      <c r="BJ324" s="1061"/>
      <c r="BK324" s="1061"/>
      <c r="BL324" s="1061"/>
      <c r="BM324" s="1061"/>
      <c r="BN324" s="1061"/>
      <c r="BO324" s="1061"/>
      <c r="BP324" s="1061"/>
      <c r="BQ324" s="1061"/>
      <c r="BR324" s="1061"/>
      <c r="BS324" s="1061"/>
      <c r="BT324" s="1061"/>
      <c r="BU324" s="1061"/>
      <c r="BV324" s="1061"/>
      <c r="BW324" s="1061"/>
      <c r="BX324" s="1061"/>
      <c r="BY324" s="1061"/>
      <c r="BZ324" s="1061"/>
      <c r="CA324" s="1061"/>
      <c r="CB324" s="1061"/>
      <c r="CC324" s="1061"/>
      <c r="CD324" s="1061"/>
      <c r="CE324" s="1061"/>
      <c r="CF324" s="1061"/>
      <c r="CG324" s="1061"/>
      <c r="CH324" s="1061"/>
      <c r="CI324" s="1061"/>
      <c r="CJ324" s="1061"/>
      <c r="CK324" s="1061"/>
      <c r="CL324" s="1061"/>
      <c r="CM324" s="1061"/>
      <c r="CN324" s="1061"/>
      <c r="CO324" s="1061"/>
      <c r="CP324" s="1061"/>
      <c r="CQ324" s="1061"/>
      <c r="CR324" s="1061"/>
      <c r="CS324" s="1061"/>
      <c r="CT324" s="1061"/>
      <c r="CU324" s="1061"/>
      <c r="CV324" s="1061"/>
      <c r="CW324" s="1061"/>
      <c r="CX324" s="1061"/>
      <c r="CY324" s="1061"/>
      <c r="CZ324" s="1061"/>
      <c r="DA324" s="1061"/>
      <c r="DB324" s="1061"/>
      <c r="DC324" s="1061"/>
      <c r="DD324" s="1061"/>
      <c r="DE324" s="1061"/>
      <c r="DF324" s="1061"/>
      <c r="DG324" s="1061"/>
      <c r="DH324" s="1061"/>
      <c r="DI324" s="1061"/>
      <c r="DJ324" s="1061"/>
      <c r="DK324" s="1061"/>
      <c r="DL324" s="1061"/>
      <c r="DM324" s="1061"/>
      <c r="DN324" s="1061"/>
      <c r="DO324" s="1061"/>
      <c r="DP324" s="1061"/>
      <c r="DQ324" s="1061"/>
      <c r="DR324" s="1061"/>
      <c r="DS324" s="1061"/>
      <c r="DT324" s="1061"/>
      <c r="DU324" s="1061"/>
      <c r="DV324" s="1061"/>
      <c r="DW324" s="1061"/>
      <c r="DX324" s="1061"/>
      <c r="DY324" s="1061"/>
      <c r="DZ324" s="1061"/>
      <c r="EA324" s="1061"/>
      <c r="EB324" s="1061"/>
      <c r="EC324" s="1061"/>
      <c r="ED324" s="1061"/>
      <c r="EE324" s="1061"/>
      <c r="EF324" s="1061"/>
      <c r="EG324" s="1061"/>
      <c r="EH324" s="1061"/>
      <c r="EI324" s="1061"/>
      <c r="EJ324" s="1061"/>
      <c r="EK324" s="1061"/>
      <c r="EL324" s="1061"/>
      <c r="EM324" s="1061"/>
      <c r="EN324" s="1061"/>
      <c r="EO324" s="1061"/>
      <c r="EP324" s="1061"/>
      <c r="EQ324" s="1061"/>
      <c r="ER324" s="1061"/>
      <c r="ES324" s="1061"/>
      <c r="ET324" s="1061"/>
      <c r="EU324" s="1061"/>
      <c r="EV324" s="1061"/>
      <c r="EW324" s="1061"/>
      <c r="EX324" s="1061"/>
      <c r="EY324" s="1061"/>
      <c r="EZ324" s="1061"/>
      <c r="FA324" s="1061"/>
      <c r="FB324" s="1061"/>
      <c r="FC324" s="1061"/>
      <c r="FD324" s="1061"/>
      <c r="FE324" s="1061"/>
      <c r="FF324" s="1061"/>
      <c r="FG324" s="1061"/>
      <c r="FH324" s="1061"/>
      <c r="FI324" s="1061"/>
      <c r="FJ324" s="1061"/>
      <c r="FK324" s="1061"/>
      <c r="FL324" s="1061"/>
      <c r="FM324" s="1061"/>
      <c r="FN324" s="1061"/>
      <c r="FO324" s="1061"/>
      <c r="FP324" s="1061"/>
      <c r="FQ324" s="1061"/>
      <c r="FR324" s="1061"/>
      <c r="FS324" s="1061"/>
      <c r="FT324" s="1061"/>
      <c r="FU324" s="1061"/>
      <c r="FV324" s="1061"/>
      <c r="FW324" s="1061"/>
      <c r="FX324" s="1061"/>
      <c r="FY324" s="1061"/>
      <c r="FZ324" s="1061"/>
      <c r="GA324" s="1061"/>
      <c r="GB324" s="1061"/>
      <c r="GC324" s="1061"/>
      <c r="GD324" s="1061"/>
      <c r="GE324" s="1061"/>
      <c r="GF324" s="1061"/>
      <c r="GG324" s="1061"/>
      <c r="GH324" s="1061"/>
      <c r="GI324" s="1061"/>
      <c r="GJ324" s="1061"/>
      <c r="GK324" s="1061"/>
      <c r="GL324" s="1061"/>
      <c r="GM324" s="1061"/>
      <c r="GN324" s="1061"/>
      <c r="GO324" s="1061"/>
      <c r="GP324" s="1061"/>
      <c r="GQ324" s="1061"/>
      <c r="GR324" s="1061"/>
      <c r="GS324" s="1061"/>
      <c r="GT324" s="1061"/>
      <c r="GU324" s="1061"/>
      <c r="GV324" s="1061"/>
      <c r="GW324" s="1061"/>
      <c r="GX324" s="1061"/>
      <c r="GY324" s="1061"/>
      <c r="GZ324" s="1061"/>
      <c r="HA324" s="1061"/>
      <c r="HB324" s="1061"/>
      <c r="HC324" s="1061"/>
      <c r="HD324" s="1061"/>
      <c r="HE324" s="1061"/>
      <c r="HF324" s="1061"/>
      <c r="HG324" s="1061"/>
      <c r="HH324" s="1061"/>
      <c r="HI324" s="1061"/>
      <c r="HJ324" s="1061"/>
      <c r="HK324" s="1061"/>
      <c r="HL324" s="1061"/>
      <c r="HM324" s="1061"/>
      <c r="HN324" s="1061"/>
      <c r="HO324" s="1061"/>
      <c r="HP324" s="1061"/>
      <c r="HQ324" s="1061"/>
      <c r="HR324" s="1061"/>
      <c r="HS324" s="1061"/>
      <c r="HT324" s="1061"/>
      <c r="HU324" s="1061"/>
      <c r="HV324" s="1061"/>
      <c r="HW324" s="1061"/>
      <c r="HX324" s="1061"/>
      <c r="HY324" s="1061"/>
      <c r="HZ324" s="1061"/>
      <c r="IA324" s="1061"/>
      <c r="IB324" s="1061"/>
      <c r="IC324" s="1061"/>
      <c r="ID324" s="1061"/>
      <c r="IE324" s="1061"/>
      <c r="IF324" s="1061"/>
      <c r="IG324" s="1061"/>
      <c r="IH324" s="1061"/>
      <c r="II324" s="1061"/>
      <c r="IJ324" s="1061"/>
      <c r="IK324" s="1061"/>
      <c r="IL324" s="1061"/>
      <c r="IM324" s="1061"/>
      <c r="IN324" s="1061"/>
      <c r="IO324" s="1061"/>
      <c r="IP324" s="1061"/>
      <c r="IQ324" s="1061"/>
      <c r="IR324" s="1061"/>
      <c r="IS324" s="1061"/>
      <c r="IT324" s="1061"/>
      <c r="IU324" s="1061"/>
      <c r="IV324" s="1061"/>
    </row>
    <row r="325" spans="1:256" s="245" customFormat="1" ht="14.1" customHeight="1" x14ac:dyDescent="0.2">
      <c r="A325" s="223" t="s">
        <v>1925</v>
      </c>
      <c r="B325" s="1056"/>
      <c r="C325" s="183" t="s">
        <v>1931</v>
      </c>
      <c r="D325" s="1057"/>
      <c r="E325" s="1058"/>
      <c r="F325" s="1059"/>
      <c r="G325" s="1059"/>
      <c r="H325" s="514">
        <v>198564</v>
      </c>
      <c r="I325" s="288">
        <f t="shared" si="19"/>
        <v>198564</v>
      </c>
      <c r="J325" s="1060"/>
      <c r="K325" s="1061"/>
      <c r="L325" s="1061"/>
      <c r="M325" s="1061"/>
      <c r="N325" s="1061"/>
      <c r="O325" s="1061"/>
      <c r="P325" s="1061"/>
      <c r="Q325" s="1061"/>
      <c r="R325" s="1061"/>
      <c r="S325" s="1061"/>
      <c r="T325" s="1061"/>
      <c r="U325" s="1061"/>
      <c r="V325" s="1061"/>
      <c r="W325" s="1061"/>
      <c r="X325" s="1061"/>
      <c r="Y325" s="1061"/>
      <c r="Z325" s="1061"/>
      <c r="AA325" s="1061"/>
      <c r="AB325" s="1061"/>
      <c r="AC325" s="1061"/>
      <c r="AD325" s="1061"/>
      <c r="AE325" s="1061"/>
      <c r="AF325" s="1061"/>
      <c r="AG325" s="1061"/>
      <c r="AH325" s="1061"/>
      <c r="AI325" s="1061"/>
      <c r="AJ325" s="1061"/>
      <c r="AK325" s="1061"/>
      <c r="AL325" s="1061"/>
      <c r="AM325" s="1061"/>
      <c r="AN325" s="1061"/>
      <c r="AO325" s="1061"/>
      <c r="AP325" s="1061"/>
      <c r="AQ325" s="1061"/>
      <c r="AR325" s="1061"/>
      <c r="AS325" s="1061"/>
      <c r="AT325" s="1061"/>
      <c r="AU325" s="1061"/>
      <c r="AV325" s="1061"/>
      <c r="AW325" s="1061"/>
      <c r="AX325" s="1061"/>
      <c r="AY325" s="1061"/>
      <c r="AZ325" s="1061"/>
      <c r="BA325" s="1061"/>
      <c r="BB325" s="1061"/>
      <c r="BC325" s="1061"/>
      <c r="BD325" s="1061"/>
      <c r="BE325" s="1061"/>
      <c r="BF325" s="1061"/>
      <c r="BG325" s="1061"/>
      <c r="BH325" s="1061"/>
      <c r="BI325" s="1061"/>
      <c r="BJ325" s="1061"/>
      <c r="BK325" s="1061"/>
      <c r="BL325" s="1061"/>
      <c r="BM325" s="1061"/>
      <c r="BN325" s="1061"/>
      <c r="BO325" s="1061"/>
      <c r="BP325" s="1061"/>
      <c r="BQ325" s="1061"/>
      <c r="BR325" s="1061"/>
      <c r="BS325" s="1061"/>
      <c r="BT325" s="1061"/>
      <c r="BU325" s="1061"/>
      <c r="BV325" s="1061"/>
      <c r="BW325" s="1061"/>
      <c r="BX325" s="1061"/>
      <c r="BY325" s="1061"/>
      <c r="BZ325" s="1061"/>
      <c r="CA325" s="1061"/>
      <c r="CB325" s="1061"/>
      <c r="CC325" s="1061"/>
      <c r="CD325" s="1061"/>
      <c r="CE325" s="1061"/>
      <c r="CF325" s="1061"/>
      <c r="CG325" s="1061"/>
      <c r="CH325" s="1061"/>
      <c r="CI325" s="1061"/>
      <c r="CJ325" s="1061"/>
      <c r="CK325" s="1061"/>
      <c r="CL325" s="1061"/>
      <c r="CM325" s="1061"/>
      <c r="CN325" s="1061"/>
      <c r="CO325" s="1061"/>
      <c r="CP325" s="1061"/>
      <c r="CQ325" s="1061"/>
      <c r="CR325" s="1061"/>
      <c r="CS325" s="1061"/>
      <c r="CT325" s="1061"/>
      <c r="CU325" s="1061"/>
      <c r="CV325" s="1061"/>
      <c r="CW325" s="1061"/>
      <c r="CX325" s="1061"/>
      <c r="CY325" s="1061"/>
      <c r="CZ325" s="1061"/>
      <c r="DA325" s="1061"/>
      <c r="DB325" s="1061"/>
      <c r="DC325" s="1061"/>
      <c r="DD325" s="1061"/>
      <c r="DE325" s="1061"/>
      <c r="DF325" s="1061"/>
      <c r="DG325" s="1061"/>
      <c r="DH325" s="1061"/>
      <c r="DI325" s="1061"/>
      <c r="DJ325" s="1061"/>
      <c r="DK325" s="1061"/>
      <c r="DL325" s="1061"/>
      <c r="DM325" s="1061"/>
      <c r="DN325" s="1061"/>
      <c r="DO325" s="1061"/>
      <c r="DP325" s="1061"/>
      <c r="DQ325" s="1061"/>
      <c r="DR325" s="1061"/>
      <c r="DS325" s="1061"/>
      <c r="DT325" s="1061"/>
      <c r="DU325" s="1061"/>
      <c r="DV325" s="1061"/>
      <c r="DW325" s="1061"/>
      <c r="DX325" s="1061"/>
      <c r="DY325" s="1061"/>
      <c r="DZ325" s="1061"/>
      <c r="EA325" s="1061"/>
      <c r="EB325" s="1061"/>
      <c r="EC325" s="1061"/>
      <c r="ED325" s="1061"/>
      <c r="EE325" s="1061"/>
      <c r="EF325" s="1061"/>
      <c r="EG325" s="1061"/>
      <c r="EH325" s="1061"/>
      <c r="EI325" s="1061"/>
      <c r="EJ325" s="1061"/>
      <c r="EK325" s="1061"/>
      <c r="EL325" s="1061"/>
      <c r="EM325" s="1061"/>
      <c r="EN325" s="1061"/>
      <c r="EO325" s="1061"/>
      <c r="EP325" s="1061"/>
      <c r="EQ325" s="1061"/>
      <c r="ER325" s="1061"/>
      <c r="ES325" s="1061"/>
      <c r="ET325" s="1061"/>
      <c r="EU325" s="1061"/>
      <c r="EV325" s="1061"/>
      <c r="EW325" s="1061"/>
      <c r="EX325" s="1061"/>
      <c r="EY325" s="1061"/>
      <c r="EZ325" s="1061"/>
      <c r="FA325" s="1061"/>
      <c r="FB325" s="1061"/>
      <c r="FC325" s="1061"/>
      <c r="FD325" s="1061"/>
      <c r="FE325" s="1061"/>
      <c r="FF325" s="1061"/>
      <c r="FG325" s="1061"/>
      <c r="FH325" s="1061"/>
      <c r="FI325" s="1061"/>
      <c r="FJ325" s="1061"/>
      <c r="FK325" s="1061"/>
      <c r="FL325" s="1061"/>
      <c r="FM325" s="1061"/>
      <c r="FN325" s="1061"/>
      <c r="FO325" s="1061"/>
      <c r="FP325" s="1061"/>
      <c r="FQ325" s="1061"/>
      <c r="FR325" s="1061"/>
      <c r="FS325" s="1061"/>
      <c r="FT325" s="1061"/>
      <c r="FU325" s="1061"/>
      <c r="FV325" s="1061"/>
      <c r="FW325" s="1061"/>
      <c r="FX325" s="1061"/>
      <c r="FY325" s="1061"/>
      <c r="FZ325" s="1061"/>
      <c r="GA325" s="1061"/>
      <c r="GB325" s="1061"/>
      <c r="GC325" s="1061"/>
      <c r="GD325" s="1061"/>
      <c r="GE325" s="1061"/>
      <c r="GF325" s="1061"/>
      <c r="GG325" s="1061"/>
      <c r="GH325" s="1061"/>
      <c r="GI325" s="1061"/>
      <c r="GJ325" s="1061"/>
      <c r="GK325" s="1061"/>
      <c r="GL325" s="1061"/>
      <c r="GM325" s="1061"/>
      <c r="GN325" s="1061"/>
      <c r="GO325" s="1061"/>
      <c r="GP325" s="1061"/>
      <c r="GQ325" s="1061"/>
      <c r="GR325" s="1061"/>
      <c r="GS325" s="1061"/>
      <c r="GT325" s="1061"/>
      <c r="GU325" s="1061"/>
      <c r="GV325" s="1061"/>
      <c r="GW325" s="1061"/>
      <c r="GX325" s="1061"/>
      <c r="GY325" s="1061"/>
      <c r="GZ325" s="1061"/>
      <c r="HA325" s="1061"/>
      <c r="HB325" s="1061"/>
      <c r="HC325" s="1061"/>
      <c r="HD325" s="1061"/>
      <c r="HE325" s="1061"/>
      <c r="HF325" s="1061"/>
      <c r="HG325" s="1061"/>
      <c r="HH325" s="1061"/>
      <c r="HI325" s="1061"/>
      <c r="HJ325" s="1061"/>
      <c r="HK325" s="1061"/>
      <c r="HL325" s="1061"/>
      <c r="HM325" s="1061"/>
      <c r="HN325" s="1061"/>
      <c r="HO325" s="1061"/>
      <c r="HP325" s="1061"/>
      <c r="HQ325" s="1061"/>
      <c r="HR325" s="1061"/>
      <c r="HS325" s="1061"/>
      <c r="HT325" s="1061"/>
      <c r="HU325" s="1061"/>
      <c r="HV325" s="1061"/>
      <c r="HW325" s="1061"/>
      <c r="HX325" s="1061"/>
      <c r="HY325" s="1061"/>
      <c r="HZ325" s="1061"/>
      <c r="IA325" s="1061"/>
      <c r="IB325" s="1061"/>
      <c r="IC325" s="1061"/>
      <c r="ID325" s="1061"/>
      <c r="IE325" s="1061"/>
      <c r="IF325" s="1061"/>
      <c r="IG325" s="1061"/>
      <c r="IH325" s="1061"/>
      <c r="II325" s="1061"/>
      <c r="IJ325" s="1061"/>
      <c r="IK325" s="1061"/>
      <c r="IL325" s="1061"/>
      <c r="IM325" s="1061"/>
      <c r="IN325" s="1061"/>
      <c r="IO325" s="1061"/>
      <c r="IP325" s="1061"/>
      <c r="IQ325" s="1061"/>
      <c r="IR325" s="1061"/>
      <c r="IS325" s="1061"/>
      <c r="IT325" s="1061"/>
      <c r="IU325" s="1061"/>
      <c r="IV325" s="1061"/>
    </row>
    <row r="326" spans="1:256" s="245" customFormat="1" ht="14.1" customHeight="1" x14ac:dyDescent="0.2">
      <c r="A326" s="223" t="s">
        <v>1561</v>
      </c>
      <c r="B326" s="444"/>
      <c r="C326" s="183" t="s">
        <v>1563</v>
      </c>
      <c r="D326" s="445" t="s">
        <v>1562</v>
      </c>
      <c r="E326" s="513"/>
      <c r="F326" s="162" t="s">
        <v>13</v>
      </c>
      <c r="G326" s="418"/>
      <c r="H326" s="514">
        <v>2580.48</v>
      </c>
      <c r="I326" s="288">
        <f>ROUND(H326*(100-$I$2)/100, 2)</f>
        <v>2580.48</v>
      </c>
      <c r="J326" s="465"/>
      <c r="K326" s="441"/>
      <c r="L326" s="441"/>
      <c r="M326" s="441"/>
      <c r="N326" s="441"/>
      <c r="O326" s="441"/>
      <c r="P326" s="441"/>
      <c r="Q326" s="441"/>
      <c r="R326" s="441"/>
      <c r="S326" s="441"/>
      <c r="T326" s="441"/>
      <c r="U326" s="441"/>
      <c r="V326" s="441"/>
      <c r="W326" s="441"/>
      <c r="X326" s="441"/>
      <c r="Y326" s="441"/>
      <c r="Z326" s="441"/>
      <c r="AA326" s="441"/>
      <c r="AB326" s="441"/>
      <c r="AC326" s="441"/>
      <c r="AD326" s="441"/>
      <c r="AE326" s="441"/>
      <c r="AF326" s="441"/>
      <c r="AG326" s="441"/>
      <c r="AH326" s="441"/>
      <c r="AI326" s="441"/>
      <c r="AJ326" s="441"/>
      <c r="AK326" s="441"/>
      <c r="AL326" s="441"/>
      <c r="AM326" s="441"/>
      <c r="AN326" s="441"/>
      <c r="AO326" s="441"/>
      <c r="AP326" s="441"/>
      <c r="AQ326" s="441"/>
      <c r="AR326" s="441"/>
      <c r="AS326" s="441"/>
      <c r="AT326" s="441"/>
      <c r="AU326" s="441"/>
      <c r="AV326" s="441"/>
      <c r="AW326" s="441"/>
      <c r="AX326" s="441"/>
      <c r="AY326" s="441"/>
      <c r="AZ326" s="441"/>
      <c r="BA326" s="441"/>
      <c r="BB326" s="441"/>
      <c r="BC326" s="441"/>
      <c r="BD326" s="441"/>
      <c r="BE326" s="441"/>
      <c r="BF326" s="441"/>
      <c r="BG326" s="441"/>
      <c r="BH326" s="441"/>
      <c r="BI326" s="441"/>
      <c r="BJ326" s="441"/>
      <c r="BK326" s="441"/>
      <c r="BL326" s="441"/>
      <c r="BM326" s="441"/>
      <c r="BN326" s="441"/>
      <c r="BO326" s="441"/>
      <c r="BP326" s="441"/>
      <c r="BQ326" s="441"/>
      <c r="BR326" s="441"/>
      <c r="BS326" s="441"/>
      <c r="BT326" s="441"/>
      <c r="BU326" s="441"/>
      <c r="BV326" s="441"/>
      <c r="BW326" s="441"/>
      <c r="BX326" s="441"/>
      <c r="BY326" s="441"/>
      <c r="BZ326" s="441"/>
      <c r="CA326" s="441"/>
      <c r="CB326" s="441"/>
      <c r="CC326" s="441"/>
      <c r="CD326" s="441"/>
      <c r="CE326" s="441"/>
      <c r="CF326" s="441"/>
      <c r="CG326" s="441"/>
      <c r="CH326" s="441"/>
      <c r="CI326" s="441"/>
      <c r="CJ326" s="441"/>
      <c r="CK326" s="441"/>
      <c r="CL326" s="441"/>
      <c r="CM326" s="441"/>
      <c r="CN326" s="441"/>
      <c r="CO326" s="441"/>
      <c r="CP326" s="441"/>
      <c r="CQ326" s="441"/>
      <c r="CR326" s="441"/>
      <c r="CS326" s="441"/>
      <c r="CT326" s="441"/>
      <c r="CU326" s="441"/>
      <c r="CV326" s="441"/>
      <c r="CW326" s="441"/>
      <c r="CX326" s="441"/>
      <c r="CY326" s="441"/>
      <c r="CZ326" s="441"/>
      <c r="DA326" s="441"/>
      <c r="DB326" s="441"/>
      <c r="DC326" s="441"/>
      <c r="DD326" s="441"/>
      <c r="DE326" s="441"/>
      <c r="DF326" s="441"/>
      <c r="DG326" s="441"/>
      <c r="DH326" s="441"/>
      <c r="DI326" s="441"/>
      <c r="DJ326" s="441"/>
      <c r="DK326" s="441"/>
      <c r="DL326" s="441"/>
      <c r="DM326" s="441"/>
      <c r="DN326" s="441"/>
      <c r="DO326" s="441"/>
      <c r="DP326" s="441"/>
      <c r="DQ326" s="441"/>
      <c r="DR326" s="441"/>
      <c r="DS326" s="441"/>
      <c r="DT326" s="441"/>
      <c r="DU326" s="441"/>
      <c r="DV326" s="441"/>
      <c r="DW326" s="441"/>
      <c r="DX326" s="441"/>
      <c r="DY326" s="441"/>
      <c r="DZ326" s="441"/>
      <c r="EA326" s="441"/>
      <c r="EB326" s="441"/>
      <c r="EC326" s="441"/>
      <c r="ED326" s="441"/>
      <c r="EE326" s="441"/>
      <c r="EF326" s="441"/>
      <c r="EG326" s="441"/>
      <c r="EH326" s="441"/>
      <c r="EI326" s="441"/>
      <c r="EJ326" s="441"/>
      <c r="EK326" s="441"/>
      <c r="EL326" s="441"/>
      <c r="EM326" s="441"/>
      <c r="EN326" s="441"/>
      <c r="EO326" s="441"/>
      <c r="EP326" s="441"/>
      <c r="EQ326" s="441"/>
      <c r="ER326" s="441"/>
      <c r="ES326" s="441"/>
      <c r="ET326" s="441"/>
      <c r="EU326" s="441"/>
      <c r="EV326" s="441"/>
      <c r="EW326" s="441"/>
      <c r="EX326" s="441"/>
      <c r="EY326" s="441"/>
      <c r="EZ326" s="441"/>
      <c r="FA326" s="441"/>
      <c r="FB326" s="441"/>
      <c r="FC326" s="441"/>
      <c r="FD326" s="441"/>
      <c r="FE326" s="441"/>
      <c r="FF326" s="441"/>
      <c r="FG326" s="441"/>
      <c r="FH326" s="441"/>
      <c r="FI326" s="441"/>
      <c r="FJ326" s="441"/>
      <c r="FK326" s="441"/>
      <c r="FL326" s="441"/>
      <c r="FM326" s="441"/>
      <c r="FN326" s="441"/>
      <c r="FO326" s="441"/>
      <c r="FP326" s="441"/>
      <c r="FQ326" s="441"/>
      <c r="FR326" s="441"/>
      <c r="FS326" s="441"/>
      <c r="FT326" s="441"/>
      <c r="FU326" s="441"/>
      <c r="FV326" s="441"/>
      <c r="FW326" s="441"/>
      <c r="FX326" s="441"/>
      <c r="FY326" s="441"/>
      <c r="FZ326" s="441"/>
      <c r="GA326" s="441"/>
      <c r="GB326" s="441"/>
      <c r="GC326" s="441"/>
      <c r="GD326" s="441"/>
      <c r="GE326" s="441"/>
      <c r="GF326" s="441"/>
      <c r="GG326" s="441"/>
      <c r="GH326" s="441"/>
      <c r="GI326" s="441"/>
      <c r="GJ326" s="441"/>
      <c r="GK326" s="441"/>
      <c r="GL326" s="441"/>
      <c r="GM326" s="441"/>
      <c r="GN326" s="441"/>
      <c r="GO326" s="441"/>
      <c r="GP326" s="441"/>
      <c r="GQ326" s="441"/>
      <c r="GR326" s="441"/>
      <c r="GS326" s="441"/>
      <c r="GT326" s="441"/>
      <c r="GU326" s="441"/>
      <c r="GV326" s="441"/>
      <c r="GW326" s="441"/>
      <c r="GX326" s="441"/>
      <c r="GY326" s="441"/>
      <c r="GZ326" s="441"/>
      <c r="HA326" s="441"/>
      <c r="HB326" s="441"/>
      <c r="HC326" s="441"/>
      <c r="HD326" s="441"/>
      <c r="HE326" s="441"/>
      <c r="HF326" s="441"/>
      <c r="HG326" s="441"/>
      <c r="HH326" s="441"/>
      <c r="HI326" s="441"/>
      <c r="HJ326" s="441"/>
      <c r="HK326" s="441"/>
      <c r="HL326" s="441"/>
      <c r="HM326" s="441"/>
      <c r="HN326" s="441"/>
      <c r="HO326" s="441"/>
      <c r="HP326" s="441"/>
      <c r="HQ326" s="441"/>
      <c r="HR326" s="441"/>
      <c r="HS326" s="441"/>
      <c r="HT326" s="441"/>
      <c r="HU326" s="441"/>
      <c r="HV326" s="441"/>
      <c r="HW326" s="441"/>
      <c r="HX326" s="441"/>
      <c r="HY326" s="441"/>
      <c r="HZ326" s="441"/>
      <c r="IA326" s="441"/>
      <c r="IB326" s="441"/>
      <c r="IC326" s="441"/>
      <c r="ID326" s="441"/>
      <c r="IE326" s="441"/>
      <c r="IF326" s="441"/>
      <c r="IG326" s="441"/>
      <c r="IH326" s="441"/>
      <c r="II326" s="441"/>
      <c r="IJ326" s="441"/>
      <c r="IK326" s="441"/>
      <c r="IL326" s="441"/>
      <c r="IM326" s="441"/>
      <c r="IN326" s="441"/>
      <c r="IO326" s="441"/>
      <c r="IP326" s="441"/>
      <c r="IQ326" s="441"/>
      <c r="IR326" s="441"/>
      <c r="IS326" s="441"/>
      <c r="IT326" s="441"/>
      <c r="IU326" s="441"/>
      <c r="IV326" s="441"/>
    </row>
    <row r="327" spans="1:256" s="245" customFormat="1" ht="14.1" customHeight="1" x14ac:dyDescent="0.2">
      <c r="A327" s="223" t="s">
        <v>1484</v>
      </c>
      <c r="B327" s="417"/>
      <c r="C327" s="183" t="s">
        <v>1564</v>
      </c>
      <c r="D327" s="445" t="s">
        <v>1287</v>
      </c>
      <c r="E327" s="513"/>
      <c r="F327" s="162" t="s">
        <v>13</v>
      </c>
      <c r="G327" s="418"/>
      <c r="H327" s="514">
        <v>3791.59</v>
      </c>
      <c r="I327" s="288">
        <f t="shared" si="18"/>
        <v>3791.59</v>
      </c>
      <c r="J327" s="465"/>
      <c r="K327" s="441"/>
      <c r="L327" s="441"/>
      <c r="M327" s="441"/>
      <c r="N327" s="441"/>
      <c r="O327" s="441"/>
      <c r="P327" s="441"/>
      <c r="Q327" s="441"/>
      <c r="R327" s="441"/>
      <c r="S327" s="441"/>
      <c r="T327" s="441"/>
      <c r="U327" s="441"/>
      <c r="V327" s="441"/>
      <c r="W327" s="441"/>
      <c r="X327" s="441"/>
      <c r="Y327" s="441"/>
      <c r="Z327" s="441"/>
      <c r="AA327" s="441"/>
      <c r="AB327" s="441"/>
      <c r="AC327" s="441"/>
      <c r="AD327" s="441"/>
      <c r="AE327" s="441"/>
      <c r="AF327" s="441"/>
      <c r="AG327" s="441"/>
      <c r="AH327" s="441"/>
      <c r="AI327" s="441"/>
      <c r="AJ327" s="441"/>
      <c r="AK327" s="441"/>
      <c r="AL327" s="441"/>
      <c r="AM327" s="441"/>
      <c r="AN327" s="441"/>
      <c r="AO327" s="441"/>
      <c r="AP327" s="441"/>
      <c r="AQ327" s="441"/>
      <c r="AR327" s="441"/>
      <c r="AS327" s="441"/>
      <c r="AT327" s="441"/>
      <c r="AU327" s="441"/>
      <c r="AV327" s="441"/>
      <c r="AW327" s="441"/>
      <c r="AX327" s="441"/>
      <c r="AY327" s="441"/>
      <c r="AZ327" s="441"/>
      <c r="BA327" s="441"/>
      <c r="BB327" s="441"/>
      <c r="BC327" s="441"/>
      <c r="BD327" s="441"/>
      <c r="BE327" s="441"/>
      <c r="BF327" s="441"/>
      <c r="BG327" s="441"/>
      <c r="BH327" s="441"/>
      <c r="BI327" s="441"/>
      <c r="BJ327" s="441"/>
      <c r="BK327" s="441"/>
      <c r="BL327" s="441"/>
      <c r="BM327" s="441"/>
      <c r="BN327" s="441"/>
      <c r="BO327" s="441"/>
      <c r="BP327" s="441"/>
      <c r="BQ327" s="441"/>
      <c r="BR327" s="441"/>
      <c r="BS327" s="441"/>
      <c r="BT327" s="441"/>
      <c r="BU327" s="441"/>
      <c r="BV327" s="441"/>
      <c r="BW327" s="441"/>
      <c r="BX327" s="441"/>
      <c r="BY327" s="441"/>
      <c r="BZ327" s="441"/>
      <c r="CA327" s="441"/>
      <c r="CB327" s="441"/>
      <c r="CC327" s="441"/>
      <c r="CD327" s="441"/>
      <c r="CE327" s="441"/>
      <c r="CF327" s="441"/>
      <c r="CG327" s="441"/>
      <c r="CH327" s="441"/>
      <c r="CI327" s="441"/>
      <c r="CJ327" s="441"/>
      <c r="CK327" s="441"/>
      <c r="CL327" s="441"/>
      <c r="CM327" s="441"/>
      <c r="CN327" s="441"/>
      <c r="CO327" s="441"/>
      <c r="CP327" s="441"/>
      <c r="CQ327" s="441"/>
      <c r="CR327" s="441"/>
      <c r="CS327" s="441"/>
      <c r="CT327" s="441"/>
      <c r="CU327" s="441"/>
      <c r="CV327" s="441"/>
      <c r="CW327" s="441"/>
      <c r="CX327" s="441"/>
      <c r="CY327" s="441"/>
      <c r="CZ327" s="441"/>
      <c r="DA327" s="441"/>
      <c r="DB327" s="441"/>
      <c r="DC327" s="441"/>
      <c r="DD327" s="441"/>
      <c r="DE327" s="441"/>
      <c r="DF327" s="441"/>
      <c r="DG327" s="441"/>
      <c r="DH327" s="441"/>
      <c r="DI327" s="441"/>
      <c r="DJ327" s="441"/>
      <c r="DK327" s="441"/>
      <c r="DL327" s="441"/>
      <c r="DM327" s="441"/>
      <c r="DN327" s="441"/>
      <c r="DO327" s="441"/>
      <c r="DP327" s="441"/>
      <c r="DQ327" s="441"/>
      <c r="DR327" s="441"/>
      <c r="DS327" s="441"/>
      <c r="DT327" s="441"/>
      <c r="DU327" s="441"/>
      <c r="DV327" s="441"/>
      <c r="DW327" s="441"/>
      <c r="DX327" s="441"/>
      <c r="DY327" s="441"/>
      <c r="DZ327" s="441"/>
      <c r="EA327" s="441"/>
      <c r="EB327" s="441"/>
      <c r="EC327" s="441"/>
      <c r="ED327" s="441"/>
      <c r="EE327" s="441"/>
      <c r="EF327" s="441"/>
      <c r="EG327" s="441"/>
      <c r="EH327" s="441"/>
      <c r="EI327" s="441"/>
      <c r="EJ327" s="441"/>
      <c r="EK327" s="441"/>
      <c r="EL327" s="441"/>
      <c r="EM327" s="441"/>
      <c r="EN327" s="441"/>
      <c r="EO327" s="441"/>
      <c r="EP327" s="441"/>
      <c r="EQ327" s="441"/>
      <c r="ER327" s="441"/>
      <c r="ES327" s="441"/>
      <c r="ET327" s="441"/>
      <c r="EU327" s="441"/>
      <c r="EV327" s="441"/>
      <c r="EW327" s="441"/>
      <c r="EX327" s="441"/>
      <c r="EY327" s="441"/>
      <c r="EZ327" s="441"/>
      <c r="FA327" s="441"/>
      <c r="FB327" s="441"/>
      <c r="FC327" s="441"/>
      <c r="FD327" s="441"/>
      <c r="FE327" s="441"/>
      <c r="FF327" s="441"/>
      <c r="FG327" s="441"/>
      <c r="FH327" s="441"/>
      <c r="FI327" s="441"/>
      <c r="FJ327" s="441"/>
      <c r="FK327" s="441"/>
      <c r="FL327" s="441"/>
      <c r="FM327" s="441"/>
      <c r="FN327" s="441"/>
      <c r="FO327" s="441"/>
      <c r="FP327" s="441"/>
      <c r="FQ327" s="441"/>
      <c r="FR327" s="441"/>
      <c r="FS327" s="441"/>
      <c r="FT327" s="441"/>
      <c r="FU327" s="441"/>
      <c r="FV327" s="441"/>
      <c r="FW327" s="441"/>
      <c r="FX327" s="441"/>
      <c r="FY327" s="441"/>
      <c r="FZ327" s="441"/>
      <c r="GA327" s="441"/>
      <c r="GB327" s="441"/>
      <c r="GC327" s="441"/>
      <c r="GD327" s="441"/>
      <c r="GE327" s="441"/>
      <c r="GF327" s="441"/>
      <c r="GG327" s="441"/>
      <c r="GH327" s="441"/>
      <c r="GI327" s="441"/>
      <c r="GJ327" s="441"/>
      <c r="GK327" s="441"/>
      <c r="GL327" s="441"/>
      <c r="GM327" s="441"/>
      <c r="GN327" s="441"/>
      <c r="GO327" s="441"/>
      <c r="GP327" s="441"/>
      <c r="GQ327" s="441"/>
      <c r="GR327" s="441"/>
      <c r="GS327" s="441"/>
      <c r="GT327" s="441"/>
      <c r="GU327" s="441"/>
      <c r="GV327" s="441"/>
      <c r="GW327" s="441"/>
      <c r="GX327" s="441"/>
      <c r="GY327" s="441"/>
      <c r="GZ327" s="441"/>
      <c r="HA327" s="441"/>
      <c r="HB327" s="441"/>
      <c r="HC327" s="441"/>
      <c r="HD327" s="441"/>
      <c r="HE327" s="441"/>
      <c r="HF327" s="441"/>
      <c r="HG327" s="441"/>
      <c r="HH327" s="441"/>
      <c r="HI327" s="441"/>
      <c r="HJ327" s="441"/>
      <c r="HK327" s="441"/>
      <c r="HL327" s="441"/>
      <c r="HM327" s="441"/>
      <c r="HN327" s="441"/>
      <c r="HO327" s="441"/>
      <c r="HP327" s="441"/>
      <c r="HQ327" s="441"/>
      <c r="HR327" s="441"/>
      <c r="HS327" s="441"/>
      <c r="HT327" s="441"/>
      <c r="HU327" s="441"/>
      <c r="HV327" s="441"/>
      <c r="HW327" s="441"/>
      <c r="HX327" s="441"/>
      <c r="HY327" s="441"/>
      <c r="HZ327" s="441"/>
      <c r="IA327" s="441"/>
      <c r="IB327" s="441"/>
      <c r="IC327" s="441"/>
      <c r="ID327" s="441"/>
      <c r="IE327" s="441"/>
      <c r="IF327" s="441"/>
      <c r="IG327" s="441"/>
      <c r="IH327" s="441"/>
      <c r="II327" s="441"/>
      <c r="IJ327" s="441"/>
      <c r="IK327" s="441"/>
      <c r="IL327" s="441"/>
      <c r="IM327" s="441"/>
      <c r="IN327" s="441"/>
      <c r="IO327" s="441"/>
      <c r="IP327" s="441"/>
      <c r="IQ327" s="441"/>
      <c r="IR327" s="441"/>
      <c r="IS327" s="441"/>
      <c r="IT327" s="441"/>
      <c r="IU327" s="441"/>
      <c r="IV327" s="441"/>
    </row>
    <row r="328" spans="1:256" s="245" customFormat="1" ht="14.1" customHeight="1" x14ac:dyDescent="0.2">
      <c r="A328" s="223" t="s">
        <v>1485</v>
      </c>
      <c r="B328" s="417"/>
      <c r="C328" s="183" t="s">
        <v>1565</v>
      </c>
      <c r="D328" s="445" t="s">
        <v>1514</v>
      </c>
      <c r="E328" s="513"/>
      <c r="F328" s="162" t="s">
        <v>13</v>
      </c>
      <c r="G328" s="418"/>
      <c r="H328" s="514">
        <v>6958.46</v>
      </c>
      <c r="I328" s="288">
        <f t="shared" si="18"/>
        <v>6958.46</v>
      </c>
      <c r="J328" s="465"/>
      <c r="K328" s="441"/>
      <c r="L328" s="441"/>
      <c r="M328" s="441"/>
      <c r="N328" s="441"/>
      <c r="O328" s="441"/>
      <c r="P328" s="441"/>
      <c r="Q328" s="441"/>
      <c r="R328" s="441"/>
      <c r="S328" s="441"/>
      <c r="T328" s="441"/>
      <c r="U328" s="441"/>
      <c r="V328" s="441"/>
      <c r="W328" s="441"/>
      <c r="X328" s="441"/>
      <c r="Y328" s="441"/>
      <c r="Z328" s="441"/>
      <c r="AA328" s="441"/>
      <c r="AB328" s="441"/>
      <c r="AC328" s="441"/>
      <c r="AD328" s="441"/>
      <c r="AE328" s="441"/>
      <c r="AF328" s="441"/>
      <c r="AG328" s="441"/>
      <c r="AH328" s="441"/>
      <c r="AI328" s="441"/>
      <c r="AJ328" s="441"/>
      <c r="AK328" s="441"/>
      <c r="AL328" s="441"/>
      <c r="AM328" s="441"/>
      <c r="AN328" s="441"/>
      <c r="AO328" s="441"/>
      <c r="AP328" s="441"/>
      <c r="AQ328" s="441"/>
      <c r="AR328" s="441"/>
      <c r="AS328" s="441"/>
      <c r="AT328" s="441"/>
      <c r="AU328" s="441"/>
      <c r="AV328" s="441"/>
      <c r="AW328" s="441"/>
      <c r="AX328" s="441"/>
      <c r="AY328" s="441"/>
      <c r="AZ328" s="441"/>
      <c r="BA328" s="441"/>
      <c r="BB328" s="441"/>
      <c r="BC328" s="441"/>
      <c r="BD328" s="441"/>
      <c r="BE328" s="441"/>
      <c r="BF328" s="441"/>
      <c r="BG328" s="441"/>
      <c r="BH328" s="441"/>
      <c r="BI328" s="441"/>
      <c r="BJ328" s="441"/>
      <c r="BK328" s="441"/>
      <c r="BL328" s="441"/>
      <c r="BM328" s="441"/>
      <c r="BN328" s="441"/>
      <c r="BO328" s="441"/>
      <c r="BP328" s="441"/>
      <c r="BQ328" s="441"/>
      <c r="BR328" s="441"/>
      <c r="BS328" s="441"/>
      <c r="BT328" s="441"/>
      <c r="BU328" s="441"/>
      <c r="BV328" s="441"/>
      <c r="BW328" s="441"/>
      <c r="BX328" s="441"/>
      <c r="BY328" s="441"/>
      <c r="BZ328" s="441"/>
      <c r="CA328" s="441"/>
      <c r="CB328" s="441"/>
      <c r="CC328" s="441"/>
      <c r="CD328" s="441"/>
      <c r="CE328" s="441"/>
      <c r="CF328" s="441"/>
      <c r="CG328" s="441"/>
      <c r="CH328" s="441"/>
      <c r="CI328" s="441"/>
      <c r="CJ328" s="441"/>
      <c r="CK328" s="441"/>
      <c r="CL328" s="441"/>
      <c r="CM328" s="441"/>
      <c r="CN328" s="441"/>
      <c r="CO328" s="441"/>
      <c r="CP328" s="441"/>
      <c r="CQ328" s="441"/>
      <c r="CR328" s="441"/>
      <c r="CS328" s="441"/>
      <c r="CT328" s="441"/>
      <c r="CU328" s="441"/>
      <c r="CV328" s="441"/>
      <c r="CW328" s="441"/>
      <c r="CX328" s="441"/>
      <c r="CY328" s="441"/>
      <c r="CZ328" s="441"/>
      <c r="DA328" s="441"/>
      <c r="DB328" s="441"/>
      <c r="DC328" s="441"/>
      <c r="DD328" s="441"/>
      <c r="DE328" s="441"/>
      <c r="DF328" s="441"/>
      <c r="DG328" s="441"/>
      <c r="DH328" s="441"/>
      <c r="DI328" s="441"/>
      <c r="DJ328" s="441"/>
      <c r="DK328" s="441"/>
      <c r="DL328" s="441"/>
      <c r="DM328" s="441"/>
      <c r="DN328" s="441"/>
      <c r="DO328" s="441"/>
      <c r="DP328" s="441"/>
      <c r="DQ328" s="441"/>
      <c r="DR328" s="441"/>
      <c r="DS328" s="441"/>
      <c r="DT328" s="441"/>
      <c r="DU328" s="441"/>
      <c r="DV328" s="441"/>
      <c r="DW328" s="441"/>
      <c r="DX328" s="441"/>
      <c r="DY328" s="441"/>
      <c r="DZ328" s="441"/>
      <c r="EA328" s="441"/>
      <c r="EB328" s="441"/>
      <c r="EC328" s="441"/>
      <c r="ED328" s="441"/>
      <c r="EE328" s="441"/>
      <c r="EF328" s="441"/>
      <c r="EG328" s="441"/>
      <c r="EH328" s="441"/>
      <c r="EI328" s="441"/>
      <c r="EJ328" s="441"/>
      <c r="EK328" s="441"/>
      <c r="EL328" s="441"/>
      <c r="EM328" s="441"/>
      <c r="EN328" s="441"/>
      <c r="EO328" s="441"/>
      <c r="EP328" s="441"/>
      <c r="EQ328" s="441"/>
      <c r="ER328" s="441"/>
      <c r="ES328" s="441"/>
      <c r="ET328" s="441"/>
      <c r="EU328" s="441"/>
      <c r="EV328" s="441"/>
      <c r="EW328" s="441"/>
      <c r="EX328" s="441"/>
      <c r="EY328" s="441"/>
      <c r="EZ328" s="441"/>
      <c r="FA328" s="441"/>
      <c r="FB328" s="441"/>
      <c r="FC328" s="441"/>
      <c r="FD328" s="441"/>
      <c r="FE328" s="441"/>
      <c r="FF328" s="441"/>
      <c r="FG328" s="441"/>
      <c r="FH328" s="441"/>
      <c r="FI328" s="441"/>
      <c r="FJ328" s="441"/>
      <c r="FK328" s="441"/>
      <c r="FL328" s="441"/>
      <c r="FM328" s="441"/>
      <c r="FN328" s="441"/>
      <c r="FO328" s="441"/>
      <c r="FP328" s="441"/>
      <c r="FQ328" s="441"/>
      <c r="FR328" s="441"/>
      <c r="FS328" s="441"/>
      <c r="FT328" s="441"/>
      <c r="FU328" s="441"/>
      <c r="FV328" s="441"/>
      <c r="FW328" s="441"/>
      <c r="FX328" s="441"/>
      <c r="FY328" s="441"/>
      <c r="FZ328" s="441"/>
      <c r="GA328" s="441"/>
      <c r="GB328" s="441"/>
      <c r="GC328" s="441"/>
      <c r="GD328" s="441"/>
      <c r="GE328" s="441"/>
      <c r="GF328" s="441"/>
      <c r="GG328" s="441"/>
      <c r="GH328" s="441"/>
      <c r="GI328" s="441"/>
      <c r="GJ328" s="441"/>
      <c r="GK328" s="441"/>
      <c r="GL328" s="441"/>
      <c r="GM328" s="441"/>
      <c r="GN328" s="441"/>
      <c r="GO328" s="441"/>
      <c r="GP328" s="441"/>
      <c r="GQ328" s="441"/>
      <c r="GR328" s="441"/>
      <c r="GS328" s="441"/>
      <c r="GT328" s="441"/>
      <c r="GU328" s="441"/>
      <c r="GV328" s="441"/>
      <c r="GW328" s="441"/>
      <c r="GX328" s="441"/>
      <c r="GY328" s="441"/>
      <c r="GZ328" s="441"/>
      <c r="HA328" s="441"/>
      <c r="HB328" s="441"/>
      <c r="HC328" s="441"/>
      <c r="HD328" s="441"/>
      <c r="HE328" s="441"/>
      <c r="HF328" s="441"/>
      <c r="HG328" s="441"/>
      <c r="HH328" s="441"/>
      <c r="HI328" s="441"/>
      <c r="HJ328" s="441"/>
      <c r="HK328" s="441"/>
      <c r="HL328" s="441"/>
      <c r="HM328" s="441"/>
      <c r="HN328" s="441"/>
      <c r="HO328" s="441"/>
      <c r="HP328" s="441"/>
      <c r="HQ328" s="441"/>
      <c r="HR328" s="441"/>
      <c r="HS328" s="441"/>
      <c r="HT328" s="441"/>
      <c r="HU328" s="441"/>
      <c r="HV328" s="441"/>
      <c r="HW328" s="441"/>
      <c r="HX328" s="441"/>
      <c r="HY328" s="441"/>
      <c r="HZ328" s="441"/>
      <c r="IA328" s="441"/>
      <c r="IB328" s="441"/>
      <c r="IC328" s="441"/>
      <c r="ID328" s="441"/>
      <c r="IE328" s="441"/>
      <c r="IF328" s="441"/>
      <c r="IG328" s="441"/>
      <c r="IH328" s="441"/>
      <c r="II328" s="441"/>
      <c r="IJ328" s="441"/>
      <c r="IK328" s="441"/>
      <c r="IL328" s="441"/>
      <c r="IM328" s="441"/>
      <c r="IN328" s="441"/>
      <c r="IO328" s="441"/>
      <c r="IP328" s="441"/>
      <c r="IQ328" s="441"/>
      <c r="IR328" s="441"/>
      <c r="IS328" s="441"/>
      <c r="IT328" s="441"/>
      <c r="IU328" s="441"/>
      <c r="IV328" s="441"/>
    </row>
    <row r="329" spans="1:256" s="245" customFormat="1" ht="14.1" customHeight="1" x14ac:dyDescent="0.2">
      <c r="A329" s="223" t="s">
        <v>1486</v>
      </c>
      <c r="B329" s="417"/>
      <c r="C329" s="183" t="s">
        <v>1566</v>
      </c>
      <c r="D329" s="445" t="s">
        <v>1515</v>
      </c>
      <c r="E329" s="513"/>
      <c r="F329" s="162" t="s">
        <v>13</v>
      </c>
      <c r="G329" s="418"/>
      <c r="H329" s="514">
        <v>12301.6</v>
      </c>
      <c r="I329" s="288">
        <f t="shared" si="18"/>
        <v>12301.6</v>
      </c>
      <c r="J329" s="465"/>
      <c r="K329" s="441"/>
      <c r="L329" s="441"/>
      <c r="M329" s="441"/>
      <c r="N329" s="441"/>
      <c r="O329" s="441"/>
      <c r="P329" s="441"/>
      <c r="Q329" s="441"/>
      <c r="R329" s="441"/>
      <c r="S329" s="441"/>
      <c r="T329" s="441"/>
      <c r="U329" s="441"/>
      <c r="V329" s="441"/>
      <c r="W329" s="441"/>
      <c r="X329" s="441"/>
      <c r="Y329" s="441"/>
      <c r="Z329" s="441"/>
      <c r="AA329" s="441"/>
      <c r="AB329" s="441"/>
      <c r="AC329" s="441"/>
      <c r="AD329" s="441"/>
      <c r="AE329" s="441"/>
      <c r="AF329" s="441"/>
      <c r="AG329" s="441"/>
      <c r="AH329" s="441"/>
      <c r="AI329" s="441"/>
      <c r="AJ329" s="441"/>
      <c r="AK329" s="441"/>
      <c r="AL329" s="441"/>
      <c r="AM329" s="441"/>
      <c r="AN329" s="441"/>
      <c r="AO329" s="441"/>
      <c r="AP329" s="441"/>
      <c r="AQ329" s="441"/>
      <c r="AR329" s="441"/>
      <c r="AS329" s="441"/>
      <c r="AT329" s="441"/>
      <c r="AU329" s="441"/>
      <c r="AV329" s="441"/>
      <c r="AW329" s="441"/>
      <c r="AX329" s="441"/>
      <c r="AY329" s="441"/>
      <c r="AZ329" s="441"/>
      <c r="BA329" s="441"/>
      <c r="BB329" s="441"/>
      <c r="BC329" s="441"/>
      <c r="BD329" s="441"/>
      <c r="BE329" s="441"/>
      <c r="BF329" s="441"/>
      <c r="BG329" s="441"/>
      <c r="BH329" s="441"/>
      <c r="BI329" s="441"/>
      <c r="BJ329" s="441"/>
      <c r="BK329" s="441"/>
      <c r="BL329" s="441"/>
      <c r="BM329" s="441"/>
      <c r="BN329" s="441"/>
      <c r="BO329" s="441"/>
      <c r="BP329" s="441"/>
      <c r="BQ329" s="441"/>
      <c r="BR329" s="441"/>
      <c r="BS329" s="441"/>
      <c r="BT329" s="441"/>
      <c r="BU329" s="441"/>
      <c r="BV329" s="441"/>
      <c r="BW329" s="441"/>
      <c r="BX329" s="441"/>
      <c r="BY329" s="441"/>
      <c r="BZ329" s="441"/>
      <c r="CA329" s="441"/>
      <c r="CB329" s="441"/>
      <c r="CC329" s="441"/>
      <c r="CD329" s="441"/>
      <c r="CE329" s="441"/>
      <c r="CF329" s="441"/>
      <c r="CG329" s="441"/>
      <c r="CH329" s="441"/>
      <c r="CI329" s="441"/>
      <c r="CJ329" s="441"/>
      <c r="CK329" s="441"/>
      <c r="CL329" s="441"/>
      <c r="CM329" s="441"/>
      <c r="CN329" s="441"/>
      <c r="CO329" s="441"/>
      <c r="CP329" s="441"/>
      <c r="CQ329" s="441"/>
      <c r="CR329" s="441"/>
      <c r="CS329" s="441"/>
      <c r="CT329" s="441"/>
      <c r="CU329" s="441"/>
      <c r="CV329" s="441"/>
      <c r="CW329" s="441"/>
      <c r="CX329" s="441"/>
      <c r="CY329" s="441"/>
      <c r="CZ329" s="441"/>
      <c r="DA329" s="441"/>
      <c r="DB329" s="441"/>
      <c r="DC329" s="441"/>
      <c r="DD329" s="441"/>
      <c r="DE329" s="441"/>
      <c r="DF329" s="441"/>
      <c r="DG329" s="441"/>
      <c r="DH329" s="441"/>
      <c r="DI329" s="441"/>
      <c r="DJ329" s="441"/>
      <c r="DK329" s="441"/>
      <c r="DL329" s="441"/>
      <c r="DM329" s="441"/>
      <c r="DN329" s="441"/>
      <c r="DO329" s="441"/>
      <c r="DP329" s="441"/>
      <c r="DQ329" s="441"/>
      <c r="DR329" s="441"/>
      <c r="DS329" s="441"/>
      <c r="DT329" s="441"/>
      <c r="DU329" s="441"/>
      <c r="DV329" s="441"/>
      <c r="DW329" s="441"/>
      <c r="DX329" s="441"/>
      <c r="DY329" s="441"/>
      <c r="DZ329" s="441"/>
      <c r="EA329" s="441"/>
      <c r="EB329" s="441"/>
      <c r="EC329" s="441"/>
      <c r="ED329" s="441"/>
      <c r="EE329" s="441"/>
      <c r="EF329" s="441"/>
      <c r="EG329" s="441"/>
      <c r="EH329" s="441"/>
      <c r="EI329" s="441"/>
      <c r="EJ329" s="441"/>
      <c r="EK329" s="441"/>
      <c r="EL329" s="441"/>
      <c r="EM329" s="441"/>
      <c r="EN329" s="441"/>
      <c r="EO329" s="441"/>
      <c r="EP329" s="441"/>
      <c r="EQ329" s="441"/>
      <c r="ER329" s="441"/>
      <c r="ES329" s="441"/>
      <c r="ET329" s="441"/>
      <c r="EU329" s="441"/>
      <c r="EV329" s="441"/>
      <c r="EW329" s="441"/>
      <c r="EX329" s="441"/>
      <c r="EY329" s="441"/>
      <c r="EZ329" s="441"/>
      <c r="FA329" s="441"/>
      <c r="FB329" s="441"/>
      <c r="FC329" s="441"/>
      <c r="FD329" s="441"/>
      <c r="FE329" s="441"/>
      <c r="FF329" s="441"/>
      <c r="FG329" s="441"/>
      <c r="FH329" s="441"/>
      <c r="FI329" s="441"/>
      <c r="FJ329" s="441"/>
      <c r="FK329" s="441"/>
      <c r="FL329" s="441"/>
      <c r="FM329" s="441"/>
      <c r="FN329" s="441"/>
      <c r="FO329" s="441"/>
      <c r="FP329" s="441"/>
      <c r="FQ329" s="441"/>
      <c r="FR329" s="441"/>
      <c r="FS329" s="441"/>
      <c r="FT329" s="441"/>
      <c r="FU329" s="441"/>
      <c r="FV329" s="441"/>
      <c r="FW329" s="441"/>
      <c r="FX329" s="441"/>
      <c r="FY329" s="441"/>
      <c r="FZ329" s="441"/>
      <c r="GA329" s="441"/>
      <c r="GB329" s="441"/>
      <c r="GC329" s="441"/>
      <c r="GD329" s="441"/>
      <c r="GE329" s="441"/>
      <c r="GF329" s="441"/>
      <c r="GG329" s="441"/>
      <c r="GH329" s="441"/>
      <c r="GI329" s="441"/>
      <c r="GJ329" s="441"/>
      <c r="GK329" s="441"/>
      <c r="GL329" s="441"/>
      <c r="GM329" s="441"/>
      <c r="GN329" s="441"/>
      <c r="GO329" s="441"/>
      <c r="GP329" s="441"/>
      <c r="GQ329" s="441"/>
      <c r="GR329" s="441"/>
      <c r="GS329" s="441"/>
      <c r="GT329" s="441"/>
      <c r="GU329" s="441"/>
      <c r="GV329" s="441"/>
      <c r="GW329" s="441"/>
      <c r="GX329" s="441"/>
      <c r="GY329" s="441"/>
      <c r="GZ329" s="441"/>
      <c r="HA329" s="441"/>
      <c r="HB329" s="441"/>
      <c r="HC329" s="441"/>
      <c r="HD329" s="441"/>
      <c r="HE329" s="441"/>
      <c r="HF329" s="441"/>
      <c r="HG329" s="441"/>
      <c r="HH329" s="441"/>
      <c r="HI329" s="441"/>
      <c r="HJ329" s="441"/>
      <c r="HK329" s="441"/>
      <c r="HL329" s="441"/>
      <c r="HM329" s="441"/>
      <c r="HN329" s="441"/>
      <c r="HO329" s="441"/>
      <c r="HP329" s="441"/>
      <c r="HQ329" s="441"/>
      <c r="HR329" s="441"/>
      <c r="HS329" s="441"/>
      <c r="HT329" s="441"/>
      <c r="HU329" s="441"/>
      <c r="HV329" s="441"/>
      <c r="HW329" s="441"/>
      <c r="HX329" s="441"/>
      <c r="HY329" s="441"/>
      <c r="HZ329" s="441"/>
      <c r="IA329" s="441"/>
      <c r="IB329" s="441"/>
      <c r="IC329" s="441"/>
      <c r="ID329" s="441"/>
      <c r="IE329" s="441"/>
      <c r="IF329" s="441"/>
      <c r="IG329" s="441"/>
      <c r="IH329" s="441"/>
      <c r="II329" s="441"/>
      <c r="IJ329" s="441"/>
      <c r="IK329" s="441"/>
      <c r="IL329" s="441"/>
      <c r="IM329" s="441"/>
      <c r="IN329" s="441"/>
      <c r="IO329" s="441"/>
      <c r="IP329" s="441"/>
      <c r="IQ329" s="441"/>
      <c r="IR329" s="441"/>
      <c r="IS329" s="441"/>
      <c r="IT329" s="441"/>
      <c r="IU329" s="441"/>
      <c r="IV329" s="441"/>
    </row>
    <row r="330" spans="1:256" s="245" customFormat="1" ht="14.1" customHeight="1" x14ac:dyDescent="0.2">
      <c r="A330" s="223" t="s">
        <v>1932</v>
      </c>
      <c r="B330" s="417"/>
      <c r="C330" s="183" t="s">
        <v>1933</v>
      </c>
      <c r="D330" s="445" t="s">
        <v>840</v>
      </c>
      <c r="E330" s="513"/>
      <c r="F330" s="162" t="s">
        <v>13</v>
      </c>
      <c r="G330" s="418"/>
      <c r="H330" s="514">
        <v>25950</v>
      </c>
      <c r="I330" s="288">
        <f t="shared" si="18"/>
        <v>25950</v>
      </c>
      <c r="J330" s="465"/>
      <c r="K330" s="441"/>
      <c r="L330" s="441"/>
      <c r="M330" s="441"/>
      <c r="N330" s="441"/>
      <c r="O330" s="441"/>
      <c r="P330" s="441"/>
      <c r="Q330" s="441"/>
      <c r="R330" s="441"/>
      <c r="S330" s="441"/>
      <c r="T330" s="441"/>
      <c r="U330" s="441"/>
      <c r="V330" s="441"/>
      <c r="W330" s="441"/>
      <c r="X330" s="441"/>
      <c r="Y330" s="441"/>
      <c r="Z330" s="441"/>
      <c r="AA330" s="441"/>
      <c r="AB330" s="441"/>
      <c r="AC330" s="441"/>
      <c r="AD330" s="441"/>
      <c r="AE330" s="441"/>
      <c r="AF330" s="441"/>
      <c r="AG330" s="441"/>
      <c r="AH330" s="441"/>
      <c r="AI330" s="441"/>
      <c r="AJ330" s="441"/>
      <c r="AK330" s="441"/>
      <c r="AL330" s="441"/>
      <c r="AM330" s="441"/>
      <c r="AN330" s="441"/>
      <c r="AO330" s="441"/>
      <c r="AP330" s="441"/>
      <c r="AQ330" s="441"/>
      <c r="AR330" s="441"/>
      <c r="AS330" s="441"/>
      <c r="AT330" s="441"/>
      <c r="AU330" s="441"/>
      <c r="AV330" s="441"/>
      <c r="AW330" s="441"/>
      <c r="AX330" s="441"/>
      <c r="AY330" s="441"/>
      <c r="AZ330" s="441"/>
      <c r="BA330" s="441"/>
      <c r="BB330" s="441"/>
      <c r="BC330" s="441"/>
      <c r="BD330" s="441"/>
      <c r="BE330" s="441"/>
      <c r="BF330" s="441"/>
      <c r="BG330" s="441"/>
      <c r="BH330" s="441"/>
      <c r="BI330" s="441"/>
      <c r="BJ330" s="441"/>
      <c r="BK330" s="441"/>
      <c r="BL330" s="441"/>
      <c r="BM330" s="441"/>
      <c r="BN330" s="441"/>
      <c r="BO330" s="441"/>
      <c r="BP330" s="441"/>
      <c r="BQ330" s="441"/>
      <c r="BR330" s="441"/>
      <c r="BS330" s="441"/>
      <c r="BT330" s="441"/>
      <c r="BU330" s="441"/>
      <c r="BV330" s="441"/>
      <c r="BW330" s="441"/>
      <c r="BX330" s="441"/>
      <c r="BY330" s="441"/>
      <c r="BZ330" s="441"/>
      <c r="CA330" s="441"/>
      <c r="CB330" s="441"/>
      <c r="CC330" s="441"/>
      <c r="CD330" s="441"/>
      <c r="CE330" s="441"/>
      <c r="CF330" s="441"/>
      <c r="CG330" s="441"/>
      <c r="CH330" s="441"/>
      <c r="CI330" s="441"/>
      <c r="CJ330" s="441"/>
      <c r="CK330" s="441"/>
      <c r="CL330" s="441"/>
      <c r="CM330" s="441"/>
      <c r="CN330" s="441"/>
      <c r="CO330" s="441"/>
      <c r="CP330" s="441"/>
      <c r="CQ330" s="441"/>
      <c r="CR330" s="441"/>
      <c r="CS330" s="441"/>
      <c r="CT330" s="441"/>
      <c r="CU330" s="441"/>
      <c r="CV330" s="441"/>
      <c r="CW330" s="441"/>
      <c r="CX330" s="441"/>
      <c r="CY330" s="441"/>
      <c r="CZ330" s="441"/>
      <c r="DA330" s="441"/>
      <c r="DB330" s="441"/>
      <c r="DC330" s="441"/>
      <c r="DD330" s="441"/>
      <c r="DE330" s="441"/>
      <c r="DF330" s="441"/>
      <c r="DG330" s="441"/>
      <c r="DH330" s="441"/>
      <c r="DI330" s="441"/>
      <c r="DJ330" s="441"/>
      <c r="DK330" s="441"/>
      <c r="DL330" s="441"/>
      <c r="DM330" s="441"/>
      <c r="DN330" s="441"/>
      <c r="DO330" s="441"/>
      <c r="DP330" s="441"/>
      <c r="DQ330" s="441"/>
      <c r="DR330" s="441"/>
      <c r="DS330" s="441"/>
      <c r="DT330" s="441"/>
      <c r="DU330" s="441"/>
      <c r="DV330" s="441"/>
      <c r="DW330" s="441"/>
      <c r="DX330" s="441"/>
      <c r="DY330" s="441"/>
      <c r="DZ330" s="441"/>
      <c r="EA330" s="441"/>
      <c r="EB330" s="441"/>
      <c r="EC330" s="441"/>
      <c r="ED330" s="441"/>
      <c r="EE330" s="441"/>
      <c r="EF330" s="441"/>
      <c r="EG330" s="441"/>
      <c r="EH330" s="441"/>
      <c r="EI330" s="441"/>
      <c r="EJ330" s="441"/>
      <c r="EK330" s="441"/>
      <c r="EL330" s="441"/>
      <c r="EM330" s="441"/>
      <c r="EN330" s="441"/>
      <c r="EO330" s="441"/>
      <c r="EP330" s="441"/>
      <c r="EQ330" s="441"/>
      <c r="ER330" s="441"/>
      <c r="ES330" s="441"/>
      <c r="ET330" s="441"/>
      <c r="EU330" s="441"/>
      <c r="EV330" s="441"/>
      <c r="EW330" s="441"/>
      <c r="EX330" s="441"/>
      <c r="EY330" s="441"/>
      <c r="EZ330" s="441"/>
      <c r="FA330" s="441"/>
      <c r="FB330" s="441"/>
      <c r="FC330" s="441"/>
      <c r="FD330" s="441"/>
      <c r="FE330" s="441"/>
      <c r="FF330" s="441"/>
      <c r="FG330" s="441"/>
      <c r="FH330" s="441"/>
      <c r="FI330" s="441"/>
      <c r="FJ330" s="441"/>
      <c r="FK330" s="441"/>
      <c r="FL330" s="441"/>
      <c r="FM330" s="441"/>
      <c r="FN330" s="441"/>
      <c r="FO330" s="441"/>
      <c r="FP330" s="441"/>
      <c r="FQ330" s="441"/>
      <c r="FR330" s="441"/>
      <c r="FS330" s="441"/>
      <c r="FT330" s="441"/>
      <c r="FU330" s="441"/>
      <c r="FV330" s="441"/>
      <c r="FW330" s="441"/>
      <c r="FX330" s="441"/>
      <c r="FY330" s="441"/>
      <c r="FZ330" s="441"/>
      <c r="GA330" s="441"/>
      <c r="GB330" s="441"/>
      <c r="GC330" s="441"/>
      <c r="GD330" s="441"/>
      <c r="GE330" s="441"/>
      <c r="GF330" s="441"/>
      <c r="GG330" s="441"/>
      <c r="GH330" s="441"/>
      <c r="GI330" s="441"/>
      <c r="GJ330" s="441"/>
      <c r="GK330" s="441"/>
      <c r="GL330" s="441"/>
      <c r="GM330" s="441"/>
      <c r="GN330" s="441"/>
      <c r="GO330" s="441"/>
      <c r="GP330" s="441"/>
      <c r="GQ330" s="441"/>
      <c r="GR330" s="441"/>
      <c r="GS330" s="441"/>
      <c r="GT330" s="441"/>
      <c r="GU330" s="441"/>
      <c r="GV330" s="441"/>
      <c r="GW330" s="441"/>
      <c r="GX330" s="441"/>
      <c r="GY330" s="441"/>
      <c r="GZ330" s="441"/>
      <c r="HA330" s="441"/>
      <c r="HB330" s="441"/>
      <c r="HC330" s="441"/>
      <c r="HD330" s="441"/>
      <c r="HE330" s="441"/>
      <c r="HF330" s="441"/>
      <c r="HG330" s="441"/>
      <c r="HH330" s="441"/>
      <c r="HI330" s="441"/>
      <c r="HJ330" s="441"/>
      <c r="HK330" s="441"/>
      <c r="HL330" s="441"/>
      <c r="HM330" s="441"/>
      <c r="HN330" s="441"/>
      <c r="HO330" s="441"/>
      <c r="HP330" s="441"/>
      <c r="HQ330" s="441"/>
      <c r="HR330" s="441"/>
      <c r="HS330" s="441"/>
      <c r="HT330" s="441"/>
      <c r="HU330" s="441"/>
      <c r="HV330" s="441"/>
      <c r="HW330" s="441"/>
      <c r="HX330" s="441"/>
      <c r="HY330" s="441"/>
      <c r="HZ330" s="441"/>
      <c r="IA330" s="441"/>
      <c r="IB330" s="441"/>
      <c r="IC330" s="441"/>
      <c r="ID330" s="441"/>
      <c r="IE330" s="441"/>
      <c r="IF330" s="441"/>
      <c r="IG330" s="441"/>
      <c r="IH330" s="441"/>
      <c r="II330" s="441"/>
      <c r="IJ330" s="441"/>
      <c r="IK330" s="441"/>
      <c r="IL330" s="441"/>
      <c r="IM330" s="441"/>
      <c r="IN330" s="441"/>
      <c r="IO330" s="441"/>
      <c r="IP330" s="441"/>
      <c r="IQ330" s="441"/>
      <c r="IR330" s="441"/>
      <c r="IS330" s="441"/>
      <c r="IT330" s="441"/>
      <c r="IU330" s="441"/>
      <c r="IV330" s="441"/>
    </row>
    <row r="331" spans="1:256" ht="10.5" customHeight="1" x14ac:dyDescent="0.2">
      <c r="A331" s="168" t="s">
        <v>129</v>
      </c>
      <c r="B331" s="169"/>
      <c r="C331" s="169"/>
      <c r="D331" s="169"/>
      <c r="E331" s="169"/>
      <c r="F331" s="170"/>
      <c r="G331" s="169"/>
      <c r="H331" s="169"/>
      <c r="I331" s="193"/>
      <c r="J331" s="118"/>
    </row>
    <row r="332" spans="1:256" ht="14.1" customHeight="1" x14ac:dyDescent="0.2">
      <c r="A332" s="151" t="s">
        <v>74</v>
      </c>
      <c r="B332" s="151" t="s">
        <v>229</v>
      </c>
      <c r="C332" s="151" t="s">
        <v>75</v>
      </c>
      <c r="D332" s="159" t="s">
        <v>76</v>
      </c>
      <c r="E332" s="173" t="s">
        <v>77</v>
      </c>
      <c r="F332" s="160" t="s">
        <v>13</v>
      </c>
      <c r="G332" s="160"/>
      <c r="H332" s="204">
        <v>266.60000000000002</v>
      </c>
      <c r="I332" s="164">
        <v>228.8</v>
      </c>
      <c r="J332" s="63"/>
    </row>
    <row r="333" spans="1:256" ht="14.1" customHeight="1" x14ac:dyDescent="0.2">
      <c r="A333" s="151" t="s">
        <v>587</v>
      </c>
      <c r="B333" s="151" t="s">
        <v>229</v>
      </c>
      <c r="C333" s="151" t="s">
        <v>281</v>
      </c>
      <c r="D333" s="159" t="s">
        <v>280</v>
      </c>
      <c r="E333" s="173" t="s">
        <v>282</v>
      </c>
      <c r="F333" s="160" t="s">
        <v>13</v>
      </c>
      <c r="G333" s="199" t="str">
        <f t="array" ref="G333">IFERROR(INDEX(РОБ!H$1:H$377,SMALL(IF(РОБ!$J$5:$J$378,ROW(РОБ!$J$5:$J$378)),ROW(P199))),"")</f>
        <v/>
      </c>
      <c r="H333" s="160">
        <v>266.60000000000002</v>
      </c>
      <c r="I333" s="164">
        <v>228.8</v>
      </c>
      <c r="J333" s="53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  <c r="AI333" s="110"/>
      <c r="AJ333" s="110"/>
      <c r="AK333" s="110"/>
      <c r="AL333" s="110"/>
      <c r="AM333" s="110"/>
      <c r="AN333" s="110"/>
      <c r="AO333" s="110"/>
      <c r="AP333" s="110"/>
      <c r="AQ333" s="110"/>
      <c r="AR333" s="110"/>
      <c r="AS333" s="110"/>
      <c r="AT333" s="110"/>
      <c r="AU333" s="110"/>
      <c r="AV333" s="110"/>
      <c r="AW333" s="110"/>
      <c r="AX333" s="110"/>
      <c r="AY333" s="110"/>
      <c r="AZ333" s="110"/>
      <c r="BA333" s="110"/>
      <c r="BB333" s="110"/>
      <c r="BC333" s="110"/>
      <c r="BD333" s="110"/>
      <c r="BE333" s="110"/>
      <c r="BF333" s="110"/>
      <c r="BG333" s="110"/>
      <c r="BH333" s="110"/>
      <c r="BI333" s="110"/>
      <c r="BJ333" s="110"/>
      <c r="BK333" s="110"/>
      <c r="BL333" s="110"/>
      <c r="BM333" s="110"/>
      <c r="BN333" s="110"/>
      <c r="BO333" s="110"/>
      <c r="BP333" s="110"/>
      <c r="BQ333" s="110"/>
      <c r="BR333" s="110"/>
      <c r="BS333" s="110"/>
      <c r="BT333" s="110"/>
      <c r="BU333" s="110"/>
      <c r="BV333" s="110"/>
      <c r="BW333" s="110"/>
      <c r="BX333" s="110"/>
      <c r="BY333" s="110"/>
      <c r="BZ333" s="110"/>
      <c r="CA333" s="110"/>
      <c r="CB333" s="110"/>
      <c r="CC333" s="110"/>
      <c r="CD333" s="110"/>
      <c r="CE333" s="110"/>
      <c r="CF333" s="110"/>
      <c r="CG333" s="110"/>
      <c r="CH333" s="110"/>
      <c r="CI333" s="110"/>
      <c r="CJ333" s="110"/>
      <c r="CK333" s="110"/>
      <c r="CL333" s="110"/>
      <c r="CM333" s="110"/>
      <c r="CN333" s="110"/>
      <c r="CO333" s="110"/>
      <c r="CP333" s="110"/>
      <c r="CQ333" s="110"/>
      <c r="CR333" s="110"/>
      <c r="CS333" s="110"/>
      <c r="CT333" s="110"/>
      <c r="CU333" s="110"/>
      <c r="CV333" s="110"/>
      <c r="CW333" s="110"/>
      <c r="CX333" s="110"/>
      <c r="CY333" s="110"/>
      <c r="CZ333" s="110"/>
      <c r="DA333" s="110"/>
      <c r="DB333" s="110"/>
      <c r="DC333" s="110"/>
      <c r="DD333" s="110"/>
      <c r="DE333" s="110"/>
      <c r="DF333" s="110"/>
      <c r="DG333" s="110"/>
      <c r="DH333" s="110"/>
      <c r="DI333" s="110"/>
      <c r="DJ333" s="106" t="str">
        <f t="array" ref="DJ333">IFERROR(INDEX(РОБ!DK$1:DK$377,SMALL(IF(РОБ!$J$5:$J$378,ROW(РОБ!$J$5:$J$378)),ROW(DS199))),"")</f>
        <v/>
      </c>
      <c r="DK333" s="53" t="str">
        <f t="array" ref="DK333">IFERROR(INDEX(РОБ!DL$1:DL$377,SMALL(IF(РОБ!$J$5:$J$378,ROW(РОБ!$J$5:$J$378)),ROW(DT199))),"")</f>
        <v/>
      </c>
      <c r="DL333" s="53" t="str">
        <f t="array" ref="DL333">IFERROR(INDEX(РОБ!DM$1:DM$377,SMALL(IF(РОБ!$J$5:$J$378,ROW(РОБ!$J$5:$J$378)),ROW(DU199))),"")</f>
        <v/>
      </c>
      <c r="DM333" s="53" t="str">
        <f t="array" ref="DM333">IFERROR(INDEX(РОБ!DN$1:DN$377,SMALL(IF(РОБ!$J$5:$J$378,ROW(РОБ!$J$5:$J$378)),ROW(DV199))),"")</f>
        <v/>
      </c>
      <c r="DN333" s="53" t="str">
        <f t="array" ref="DN333">IFERROR(INDEX(РОБ!DO$1:DO$377,SMALL(IF(РОБ!$J$5:$J$378,ROW(РОБ!$J$5:$J$378)),ROW(DW199))),"")</f>
        <v/>
      </c>
      <c r="DO333" s="53" t="str">
        <f t="array" ref="DO333">IFERROR(INDEX(РОБ!DP$1:DP$377,SMALL(IF(РОБ!$J$5:$J$378,ROW(РОБ!$J$5:$J$378)),ROW(DX199))),"")</f>
        <v/>
      </c>
      <c r="DP333" s="53" t="str">
        <f t="array" ref="DP333">IFERROR(INDEX(РОБ!DQ$1:DQ$377,SMALL(IF(РОБ!$J$5:$J$378,ROW(РОБ!$J$5:$J$378)),ROW(DY199))),"")</f>
        <v/>
      </c>
      <c r="DQ333" s="53" t="str">
        <f t="array" ref="DQ333">IFERROR(INDEX(РОБ!DR$1:DR$377,SMALL(IF(РОБ!$J$5:$J$378,ROW(РОБ!$J$5:$J$378)),ROW(DZ199))),"")</f>
        <v/>
      </c>
      <c r="DR333" s="53" t="str">
        <f t="array" ref="DR333">IFERROR(INDEX(РОБ!DS$1:DS$377,SMALL(IF(РОБ!$J$5:$J$378,ROW(РОБ!$J$5:$J$378)),ROW(EA199))),"")</f>
        <v/>
      </c>
      <c r="DS333" s="53" t="str">
        <f t="array" ref="DS333">IFERROR(INDEX(РОБ!DT$1:DT$377,SMALL(IF(РОБ!$J$5:$J$378,ROW(РОБ!$J$5:$J$378)),ROW(EB199))),"")</f>
        <v/>
      </c>
      <c r="DT333" s="53" t="str">
        <f t="array" ref="DT333">IFERROR(INDEX(РОБ!DU$1:DU$377,SMALL(IF(РОБ!$J$5:$J$378,ROW(РОБ!$J$5:$J$378)),ROW(EC199))),"")</f>
        <v/>
      </c>
      <c r="DU333" s="53" t="str">
        <f t="array" ref="DU333">IFERROR(INDEX(РОБ!DV$1:DV$377,SMALL(IF(РОБ!$J$5:$J$378,ROW(РОБ!$J$5:$J$378)),ROW(ED199))),"")</f>
        <v/>
      </c>
      <c r="DV333" s="53" t="str">
        <f t="array" ref="DV333">IFERROR(INDEX(РОБ!DW$1:DW$377,SMALL(IF(РОБ!$J$5:$J$378,ROW(РОБ!$J$5:$J$378)),ROW(EE199))),"")</f>
        <v/>
      </c>
      <c r="DW333" s="53" t="str">
        <f t="array" ref="DW333">IFERROR(INDEX(РОБ!DX$1:DX$377,SMALL(IF(РОБ!$J$5:$J$378,ROW(РОБ!$J$5:$J$378)),ROW(EF199))),"")</f>
        <v/>
      </c>
      <c r="DX333" s="53" t="str">
        <f t="array" ref="DX333">IFERROR(INDEX(РОБ!DY$1:DY$377,SMALL(IF(РОБ!$J$5:$J$378,ROW(РОБ!$J$5:$J$378)),ROW(EG199))),"")</f>
        <v/>
      </c>
      <c r="DY333" s="53" t="str">
        <f t="array" ref="DY333">IFERROR(INDEX(РОБ!DZ$1:DZ$377,SMALL(IF(РОБ!$J$5:$J$378,ROW(РОБ!$J$5:$J$378)),ROW(EH199))),"")</f>
        <v/>
      </c>
      <c r="DZ333" s="53" t="str">
        <f t="array" ref="DZ333">IFERROR(INDEX(РОБ!EA$1:EA$377,SMALL(IF(РОБ!$J$5:$J$378,ROW(РОБ!$J$5:$J$378)),ROW(EI199))),"")</f>
        <v/>
      </c>
      <c r="EA333" s="53" t="str">
        <f t="array" ref="EA333">IFERROR(INDEX(РОБ!EB$1:EB$377,SMALL(IF(РОБ!$J$5:$J$378,ROW(РОБ!$J$5:$J$378)),ROW(EJ199))),"")</f>
        <v/>
      </c>
      <c r="EB333" s="53" t="str">
        <f t="array" ref="EB333">IFERROR(INDEX(РОБ!EC$1:EC$377,SMALL(IF(РОБ!$J$5:$J$378,ROW(РОБ!$J$5:$J$378)),ROW(EK199))),"")</f>
        <v/>
      </c>
      <c r="EC333" s="53" t="str">
        <f t="array" ref="EC333">IFERROR(INDEX(РОБ!ED$1:ED$377,SMALL(IF(РОБ!$J$5:$J$378,ROW(РОБ!$J$5:$J$378)),ROW(EL199))),"")</f>
        <v/>
      </c>
      <c r="ED333" s="53" t="str">
        <f t="array" ref="ED333">IFERROR(INDEX(РОБ!EE$1:EE$377,SMALL(IF(РОБ!$J$5:$J$378,ROW(РОБ!$J$5:$J$378)),ROW(EM199))),"")</f>
        <v/>
      </c>
      <c r="EE333" s="53" t="str">
        <f t="array" ref="EE333">IFERROR(INDEX(РОБ!EF$1:EF$377,SMALL(IF(РОБ!$J$5:$J$378,ROW(РОБ!$J$5:$J$378)),ROW(EN199))),"")</f>
        <v/>
      </c>
      <c r="EF333" s="53" t="str">
        <f t="array" ref="EF333">IFERROR(INDEX(РОБ!EG$1:EG$377,SMALL(IF(РОБ!$J$5:$J$378,ROW(РОБ!$J$5:$J$378)),ROW(EO199))),"")</f>
        <v/>
      </c>
      <c r="EG333" s="53" t="str">
        <f t="array" ref="EG333">IFERROR(INDEX(РОБ!EH$1:EH$377,SMALL(IF(РОБ!$J$5:$J$378,ROW(РОБ!$J$5:$J$378)),ROW(EP199))),"")</f>
        <v/>
      </c>
      <c r="EH333" s="53" t="str">
        <f t="array" ref="EH333">IFERROR(INDEX(РОБ!EI$1:EI$377,SMALL(IF(РОБ!$J$5:$J$378,ROW(РОБ!$J$5:$J$378)),ROW(EQ199))),"")</f>
        <v/>
      </c>
      <c r="EI333" s="53" t="str">
        <f t="array" ref="EI333">IFERROR(INDEX(РОБ!EJ$1:EJ$377,SMALL(IF(РОБ!$J$5:$J$378,ROW(РОБ!$J$5:$J$378)),ROW(ER199))),"")</f>
        <v/>
      </c>
      <c r="EJ333" s="53" t="str">
        <f t="array" ref="EJ333">IFERROR(INDEX(РОБ!EK$1:EK$377,SMALL(IF(РОБ!$J$5:$J$378,ROW(РОБ!$J$5:$J$378)),ROW(ES199))),"")</f>
        <v/>
      </c>
      <c r="EK333" s="53" t="str">
        <f t="array" ref="EK333">IFERROR(INDEX(РОБ!EL$1:EL$377,SMALL(IF(РОБ!$J$5:$J$378,ROW(РОБ!$J$5:$J$378)),ROW(ET199))),"")</f>
        <v/>
      </c>
      <c r="EL333" s="53" t="str">
        <f t="array" ref="EL333">IFERROR(INDEX(РОБ!EM$1:EM$377,SMALL(IF(РОБ!$J$5:$J$378,ROW(РОБ!$J$5:$J$378)),ROW(EU199))),"")</f>
        <v/>
      </c>
      <c r="EM333" s="53" t="str">
        <f t="array" ref="EM333">IFERROR(INDEX(РОБ!EN$1:EN$377,SMALL(IF(РОБ!$J$5:$J$378,ROW(РОБ!$J$5:$J$378)),ROW(EV199))),"")</f>
        <v/>
      </c>
      <c r="EN333" s="53" t="str">
        <f t="array" ref="EN333">IFERROR(INDEX(РОБ!EO$1:EO$377,SMALL(IF(РОБ!$J$5:$J$378,ROW(РОБ!$J$5:$J$378)),ROW(EW199))),"")</f>
        <v/>
      </c>
      <c r="EO333" s="53" t="str">
        <f t="array" ref="EO333">IFERROR(INDEX(РОБ!EP$1:EP$377,SMALL(IF(РОБ!$J$5:$J$378,ROW(РОБ!$J$5:$J$378)),ROW(EX199))),"")</f>
        <v/>
      </c>
      <c r="EP333" s="53" t="str">
        <f t="array" ref="EP333">IFERROR(INDEX(РОБ!EQ$1:EQ$377,SMALL(IF(РОБ!$J$5:$J$378,ROW(РОБ!$J$5:$J$378)),ROW(EY199))),"")</f>
        <v/>
      </c>
      <c r="EQ333" s="53" t="str">
        <f t="array" ref="EQ333">IFERROR(INDEX(РОБ!ER$1:ER$377,SMALL(IF(РОБ!$J$5:$J$378,ROW(РОБ!$J$5:$J$378)),ROW(EZ199))),"")</f>
        <v/>
      </c>
      <c r="ER333" s="53" t="str">
        <f t="array" ref="ER333">IFERROR(INDEX(РОБ!ES$1:ES$377,SMALL(IF(РОБ!$J$5:$J$378,ROW(РОБ!$J$5:$J$378)),ROW(FA199))),"")</f>
        <v/>
      </c>
      <c r="ES333" s="53" t="str">
        <f t="array" ref="ES333">IFERROR(INDEX(РОБ!ET$1:ET$377,SMALL(IF(РОБ!$J$5:$J$378,ROW(РОБ!$J$5:$J$378)),ROW(FB199))),"")</f>
        <v/>
      </c>
      <c r="ET333" s="53" t="str">
        <f t="array" ref="ET333">IFERROR(INDEX(РОБ!EU$1:EU$377,SMALL(IF(РОБ!$J$5:$J$378,ROW(РОБ!$J$5:$J$378)),ROW(FC199))),"")</f>
        <v/>
      </c>
      <c r="EU333" s="53" t="str">
        <f t="array" ref="EU333">IFERROR(INDEX(РОБ!EV$1:EV$377,SMALL(IF(РОБ!$J$5:$J$378,ROW(РОБ!$J$5:$J$378)),ROW(FD199))),"")</f>
        <v/>
      </c>
      <c r="EV333" s="53" t="str">
        <f t="array" ref="EV333">IFERROR(INDEX(РОБ!EW$1:EW$377,SMALL(IF(РОБ!$J$5:$J$378,ROW(РОБ!$J$5:$J$378)),ROW(FE199))),"")</f>
        <v/>
      </c>
      <c r="EW333" s="53" t="str">
        <f t="array" ref="EW333">IFERROR(INDEX(РОБ!EX$1:EX$377,SMALL(IF(РОБ!$J$5:$J$378,ROW(РОБ!$J$5:$J$378)),ROW(FF199))),"")</f>
        <v/>
      </c>
      <c r="EX333" s="53" t="str">
        <f t="array" ref="EX333">IFERROR(INDEX(РОБ!EY$1:EY$377,SMALL(IF(РОБ!$J$5:$J$378,ROW(РОБ!$J$5:$J$378)),ROW(FG199))),"")</f>
        <v/>
      </c>
      <c r="EY333" s="53" t="str">
        <f t="array" ref="EY333">IFERROR(INDEX(РОБ!EZ$1:EZ$377,SMALL(IF(РОБ!$J$5:$J$378,ROW(РОБ!$J$5:$J$378)),ROW(FH199))),"")</f>
        <v/>
      </c>
      <c r="EZ333" s="53" t="str">
        <f t="array" ref="EZ333">IFERROR(INDEX(РОБ!FA$1:FA$377,SMALL(IF(РОБ!$J$5:$J$378,ROW(РОБ!$J$5:$J$378)),ROW(FI199))),"")</f>
        <v/>
      </c>
      <c r="FA333" s="53" t="str">
        <f t="array" ref="FA333">IFERROR(INDEX(РОБ!FB$1:FB$377,SMALL(IF(РОБ!$J$5:$J$378,ROW(РОБ!$J$5:$J$378)),ROW(FJ199))),"")</f>
        <v/>
      </c>
      <c r="FB333" s="53" t="str">
        <f t="array" ref="FB333">IFERROR(INDEX(РОБ!FC$1:FC$377,SMALL(IF(РОБ!$J$5:$J$378,ROW(РОБ!$J$5:$J$378)),ROW(FK199))),"")</f>
        <v/>
      </c>
      <c r="FC333" s="53" t="str">
        <f t="array" ref="FC333">IFERROR(INDEX(РОБ!FD$1:FD$377,SMALL(IF(РОБ!$J$5:$J$378,ROW(РОБ!$J$5:$J$378)),ROW(FL199))),"")</f>
        <v/>
      </c>
      <c r="FD333" s="53" t="str">
        <f t="array" ref="FD333">IFERROR(INDEX(РОБ!FE$1:FE$377,SMALL(IF(РОБ!$J$5:$J$378,ROW(РОБ!$J$5:$J$378)),ROW(FM199))),"")</f>
        <v/>
      </c>
      <c r="FE333" s="53" t="str">
        <f t="array" ref="FE333">IFERROR(INDEX(РОБ!FF$1:FF$377,SMALL(IF(РОБ!$J$5:$J$378,ROW(РОБ!$J$5:$J$378)),ROW(FN199))),"")</f>
        <v/>
      </c>
      <c r="FF333" s="53" t="str">
        <f t="array" ref="FF333">IFERROR(INDEX(РОБ!FG$1:FG$377,SMALL(IF(РОБ!$J$5:$J$378,ROW(РОБ!$J$5:$J$378)),ROW(FO199))),"")</f>
        <v/>
      </c>
      <c r="FG333" s="53" t="str">
        <f t="array" ref="FG333">IFERROR(INDEX(РОБ!FH$1:FH$377,SMALL(IF(РОБ!$J$5:$J$378,ROW(РОБ!$J$5:$J$378)),ROW(FP199))),"")</f>
        <v/>
      </c>
      <c r="FH333" s="53" t="str">
        <f t="array" ref="FH333">IFERROR(INDEX(РОБ!FI$1:FI$377,SMALL(IF(РОБ!$J$5:$J$378,ROW(РОБ!$J$5:$J$378)),ROW(FQ199))),"")</f>
        <v/>
      </c>
      <c r="FI333" s="53" t="str">
        <f t="array" ref="FI333">IFERROR(INDEX(РОБ!FJ$1:FJ$377,SMALL(IF(РОБ!$J$5:$J$378,ROW(РОБ!$J$5:$J$378)),ROW(FR199))),"")</f>
        <v/>
      </c>
      <c r="FJ333" s="53" t="str">
        <f t="array" ref="FJ333">IFERROR(INDEX(РОБ!FK$1:FK$377,SMALL(IF(РОБ!$J$5:$J$378,ROW(РОБ!$J$5:$J$378)),ROW(FS199))),"")</f>
        <v/>
      </c>
      <c r="FK333" s="53" t="str">
        <f t="array" ref="FK333">IFERROR(INDEX(РОБ!FL$1:FL$377,SMALL(IF(РОБ!$J$5:$J$378,ROW(РОБ!$J$5:$J$378)),ROW(FT199))),"")</f>
        <v/>
      </c>
      <c r="FL333" s="53" t="str">
        <f t="array" ref="FL333">IFERROR(INDEX(РОБ!FM$1:FM$377,SMALL(IF(РОБ!$J$5:$J$378,ROW(РОБ!$J$5:$J$378)),ROW(FU199))),"")</f>
        <v/>
      </c>
      <c r="FM333" s="53" t="str">
        <f t="array" ref="FM333">IFERROR(INDEX(РОБ!FN$1:FN$377,SMALL(IF(РОБ!$J$5:$J$378,ROW(РОБ!$J$5:$J$378)),ROW(FV199))),"")</f>
        <v/>
      </c>
      <c r="FN333" s="53" t="str">
        <f t="array" ref="FN333">IFERROR(INDEX(РОБ!FO$1:FO$377,SMALL(IF(РОБ!$J$5:$J$378,ROW(РОБ!$J$5:$J$378)),ROW(FW199))),"")</f>
        <v/>
      </c>
      <c r="FO333" s="53" t="str">
        <f t="array" ref="FO333">IFERROR(INDEX(РОБ!FP$1:FP$377,SMALL(IF(РОБ!$J$5:$J$378,ROW(РОБ!$J$5:$J$378)),ROW(FX199))),"")</f>
        <v/>
      </c>
      <c r="FP333" s="53" t="str">
        <f t="array" ref="FP333">IFERROR(INDEX(РОБ!FQ$1:FQ$377,SMALL(IF(РОБ!$J$5:$J$378,ROW(РОБ!$J$5:$J$378)),ROW(FY199))),"")</f>
        <v/>
      </c>
      <c r="FQ333" s="53" t="str">
        <f t="array" ref="FQ333">IFERROR(INDEX(РОБ!FR$1:FR$377,SMALL(IF(РОБ!$J$5:$J$378,ROW(РОБ!$J$5:$J$378)),ROW(FZ199))),"")</f>
        <v/>
      </c>
      <c r="FR333" s="53" t="str">
        <f t="array" ref="FR333">IFERROR(INDEX(РОБ!FS$1:FS$377,SMALL(IF(РОБ!$J$5:$J$378,ROW(РОБ!$J$5:$J$378)),ROW(GA199))),"")</f>
        <v/>
      </c>
      <c r="FS333" s="53" t="str">
        <f t="array" ref="FS333">IFERROR(INDEX(РОБ!FT$1:FT$377,SMALL(IF(РОБ!$J$5:$J$378,ROW(РОБ!$J$5:$J$378)),ROW(GB199))),"")</f>
        <v/>
      </c>
      <c r="FT333" s="53" t="str">
        <f t="array" ref="FT333">IFERROR(INDEX(РОБ!FU$1:FU$377,SMALL(IF(РОБ!$J$5:$J$378,ROW(РОБ!$J$5:$J$378)),ROW(GC199))),"")</f>
        <v/>
      </c>
      <c r="FU333" s="53" t="str">
        <f t="array" ref="FU333">IFERROR(INDEX(РОБ!FV$1:FV$377,SMALL(IF(РОБ!$J$5:$J$378,ROW(РОБ!$J$5:$J$378)),ROW(GD199))),"")</f>
        <v/>
      </c>
      <c r="FV333" s="53" t="str">
        <f t="array" ref="FV333">IFERROR(INDEX(РОБ!FW$1:FW$377,SMALL(IF(РОБ!$J$5:$J$378,ROW(РОБ!$J$5:$J$378)),ROW(GE199))),"")</f>
        <v/>
      </c>
      <c r="FW333" s="53" t="str">
        <f t="array" ref="FW333">IFERROR(INDEX(РОБ!FX$1:FX$377,SMALL(IF(РОБ!$J$5:$J$378,ROW(РОБ!$J$5:$J$378)),ROW(GF199))),"")</f>
        <v/>
      </c>
      <c r="FX333" s="53" t="str">
        <f t="array" ref="FX333">IFERROR(INDEX(РОБ!FY$1:FY$377,SMALL(IF(РОБ!$J$5:$J$378,ROW(РОБ!$J$5:$J$378)),ROW(GG199))),"")</f>
        <v/>
      </c>
      <c r="FY333" s="53" t="str">
        <f t="array" ref="FY333">IFERROR(INDEX(РОБ!FZ$1:FZ$377,SMALL(IF(РОБ!$J$5:$J$378,ROW(РОБ!$J$5:$J$378)),ROW(GH199))),"")</f>
        <v/>
      </c>
      <c r="FZ333" s="53" t="str">
        <f t="array" ref="FZ333">IFERROR(INDEX(РОБ!GA$1:GA$377,SMALL(IF(РОБ!$J$5:$J$378,ROW(РОБ!$J$5:$J$378)),ROW(GI199))),"")</f>
        <v/>
      </c>
      <c r="GA333" s="53" t="str">
        <f t="array" ref="GA333">IFERROR(INDEX(РОБ!GB$1:GB$377,SMALL(IF(РОБ!$J$5:$J$378,ROW(РОБ!$J$5:$J$378)),ROW(GJ199))),"")</f>
        <v/>
      </c>
      <c r="GB333" s="53" t="str">
        <f t="array" ref="GB333">IFERROR(INDEX(РОБ!GC$1:GC$377,SMALL(IF(РОБ!$J$5:$J$378,ROW(РОБ!$J$5:$J$378)),ROW(GK199))),"")</f>
        <v/>
      </c>
      <c r="GC333" s="53" t="str">
        <f t="array" ref="GC333">IFERROR(INDEX(РОБ!GD$1:GD$377,SMALL(IF(РОБ!$J$5:$J$378,ROW(РОБ!$J$5:$J$378)),ROW(GL199))),"")</f>
        <v/>
      </c>
      <c r="GD333" s="53" t="str">
        <f t="array" ref="GD333">IFERROR(INDEX(РОБ!GE$1:GE$377,SMALL(IF(РОБ!$J$5:$J$378,ROW(РОБ!$J$5:$J$378)),ROW(GM199))),"")</f>
        <v/>
      </c>
      <c r="GE333" s="53" t="str">
        <f t="array" ref="GE333">IFERROR(INDEX(РОБ!GF$1:GF$377,SMALL(IF(РОБ!$J$5:$J$378,ROW(РОБ!$J$5:$J$378)),ROW(GN199))),"")</f>
        <v/>
      </c>
      <c r="GF333" s="53" t="str">
        <f t="array" ref="GF333">IFERROR(INDEX(РОБ!GG$1:GG$377,SMALL(IF(РОБ!$J$5:$J$378,ROW(РОБ!$J$5:$J$378)),ROW(GO199))),"")</f>
        <v/>
      </c>
      <c r="GG333" s="53" t="str">
        <f t="array" ref="GG333">IFERROR(INDEX(РОБ!GH$1:GH$377,SMALL(IF(РОБ!$J$5:$J$378,ROW(РОБ!$J$5:$J$378)),ROW(GP199))),"")</f>
        <v/>
      </c>
      <c r="GH333" s="53" t="str">
        <f t="array" ref="GH333">IFERROR(INDEX(РОБ!GI$1:GI$377,SMALL(IF(РОБ!$J$5:$J$378,ROW(РОБ!$J$5:$J$378)),ROW(GQ199))),"")</f>
        <v/>
      </c>
      <c r="GI333" s="53" t="str">
        <f t="array" ref="GI333">IFERROR(INDEX(РОБ!GJ$1:GJ$377,SMALL(IF(РОБ!$J$5:$J$378,ROW(РОБ!$J$5:$J$378)),ROW(GR199))),"")</f>
        <v/>
      </c>
      <c r="GJ333" s="53" t="str">
        <f t="array" ref="GJ333">IFERROR(INDEX(РОБ!GK$1:GK$377,SMALL(IF(РОБ!$J$5:$J$378,ROW(РОБ!$J$5:$J$378)),ROW(GS199))),"")</f>
        <v/>
      </c>
      <c r="GK333" s="53" t="str">
        <f t="array" ref="GK333">IFERROR(INDEX(РОБ!GL$1:GL$377,SMALL(IF(РОБ!$J$5:$J$378,ROW(РОБ!$J$5:$J$378)),ROW(GT199))),"")</f>
        <v/>
      </c>
      <c r="GL333" s="53" t="str">
        <f t="array" ref="GL333">IFERROR(INDEX(РОБ!GM$1:GM$377,SMALL(IF(РОБ!$J$5:$J$378,ROW(РОБ!$J$5:$J$378)),ROW(GU199))),"")</f>
        <v/>
      </c>
      <c r="GM333" s="53" t="str">
        <f t="array" ref="GM333">IFERROR(INDEX(РОБ!GN$1:GN$377,SMALL(IF(РОБ!$J$5:$J$378,ROW(РОБ!$J$5:$J$378)),ROW(GV199))),"")</f>
        <v/>
      </c>
      <c r="GN333" s="53" t="str">
        <f t="array" ref="GN333">IFERROR(INDEX(РОБ!GO$1:GO$377,SMALL(IF(РОБ!$J$5:$J$378,ROW(РОБ!$J$5:$J$378)),ROW(GW199))),"")</f>
        <v/>
      </c>
      <c r="GO333" s="53" t="str">
        <f t="array" ref="GO333">IFERROR(INDEX(РОБ!GP$1:GP$377,SMALL(IF(РОБ!$J$5:$J$378,ROW(РОБ!$J$5:$J$378)),ROW(GX199))),"")</f>
        <v/>
      </c>
      <c r="GP333" s="53" t="str">
        <f t="array" ref="GP333">IFERROR(INDEX(РОБ!GQ$1:GQ$377,SMALL(IF(РОБ!$J$5:$J$378,ROW(РОБ!$J$5:$J$378)),ROW(GY199))),"")</f>
        <v/>
      </c>
      <c r="GQ333" s="53" t="str">
        <f t="array" ref="GQ333">IFERROR(INDEX(РОБ!GR$1:GR$377,SMALL(IF(РОБ!$J$5:$J$378,ROW(РОБ!$J$5:$J$378)),ROW(GZ199))),"")</f>
        <v/>
      </c>
      <c r="GR333" s="53" t="str">
        <f t="array" ref="GR333">IFERROR(INDEX(РОБ!GS$1:GS$377,SMALL(IF(РОБ!$J$5:$J$378,ROW(РОБ!$J$5:$J$378)),ROW(HA199))),"")</f>
        <v/>
      </c>
      <c r="GS333" s="53" t="str">
        <f t="array" ref="GS333">IFERROR(INDEX(РОБ!GT$1:GT$377,SMALL(IF(РОБ!$J$5:$J$378,ROW(РОБ!$J$5:$J$378)),ROW(HB199))),"")</f>
        <v/>
      </c>
      <c r="GT333" s="53" t="str">
        <f t="array" ref="GT333">IFERROR(INDEX(РОБ!GU$1:GU$377,SMALL(IF(РОБ!$J$5:$J$378,ROW(РОБ!$J$5:$J$378)),ROW(HC199))),"")</f>
        <v/>
      </c>
      <c r="GU333" s="53" t="str">
        <f t="array" ref="GU333">IFERROR(INDEX(РОБ!GV$1:GV$377,SMALL(IF(РОБ!$J$5:$J$378,ROW(РОБ!$J$5:$J$378)),ROW(HD199))),"")</f>
        <v/>
      </c>
      <c r="GV333" s="53" t="str">
        <f t="array" ref="GV333">IFERROR(INDEX(РОБ!GW$1:GW$377,SMALL(IF(РОБ!$J$5:$J$378,ROW(РОБ!$J$5:$J$378)),ROW(HE199))),"")</f>
        <v/>
      </c>
      <c r="GW333" s="53" t="str">
        <f t="array" ref="GW333">IFERROR(INDEX(РОБ!GX$1:GX$377,SMALL(IF(РОБ!$J$5:$J$378,ROW(РОБ!$J$5:$J$378)),ROW(HF199))),"")</f>
        <v/>
      </c>
      <c r="GX333" s="53" t="str">
        <f t="array" ref="GX333">IFERROR(INDEX(РОБ!GY$1:GY$377,SMALL(IF(РОБ!$J$5:$J$378,ROW(РОБ!$J$5:$J$378)),ROW(HG199))),"")</f>
        <v/>
      </c>
      <c r="GY333" s="53" t="str">
        <f t="array" ref="GY333">IFERROR(INDEX(РОБ!GZ$1:GZ$377,SMALL(IF(РОБ!$J$5:$J$378,ROW(РОБ!$J$5:$J$378)),ROW(HH199))),"")</f>
        <v/>
      </c>
      <c r="GZ333" s="53" t="str">
        <f t="array" ref="GZ333">IFERROR(INDEX(РОБ!HA$1:HA$377,SMALL(IF(РОБ!$J$5:$J$378,ROW(РОБ!$J$5:$J$378)),ROW(HI199))),"")</f>
        <v/>
      </c>
      <c r="HA333" s="53" t="str">
        <f t="array" ref="HA333">IFERROR(INDEX(РОБ!HB$1:HB$377,SMALL(IF(РОБ!$J$5:$J$378,ROW(РОБ!$J$5:$J$378)),ROW(HJ199))),"")</f>
        <v/>
      </c>
      <c r="HB333" s="53" t="str">
        <f t="array" ref="HB333">IFERROR(INDEX(РОБ!HC$1:HC$377,SMALL(IF(РОБ!$J$5:$J$378,ROW(РОБ!$J$5:$J$378)),ROW(HK199))),"")</f>
        <v/>
      </c>
      <c r="HC333" s="53" t="str">
        <f t="array" ref="HC333">IFERROR(INDEX(РОБ!HD$1:HD$377,SMALL(IF(РОБ!$J$5:$J$378,ROW(РОБ!$J$5:$J$378)),ROW(HL199))),"")</f>
        <v/>
      </c>
      <c r="HD333" s="53" t="str">
        <f t="array" ref="HD333">IFERROR(INDEX(РОБ!HE$1:HE$377,SMALL(IF(РОБ!$J$5:$J$378,ROW(РОБ!$J$5:$J$378)),ROW(HM199))),"")</f>
        <v/>
      </c>
      <c r="HE333" s="53" t="str">
        <f t="array" ref="HE333">IFERROR(INDEX(РОБ!HF$1:HF$377,SMALL(IF(РОБ!$J$5:$J$378,ROW(РОБ!$J$5:$J$378)),ROW(HN199))),"")</f>
        <v/>
      </c>
      <c r="HF333" s="53" t="str">
        <f t="array" ref="HF333">IFERROR(INDEX(РОБ!HG$1:HG$377,SMALL(IF(РОБ!$J$5:$J$378,ROW(РОБ!$J$5:$J$378)),ROW(HO199))),"")</f>
        <v/>
      </c>
      <c r="HG333" s="53" t="str">
        <f t="array" ref="HG333">IFERROR(INDEX(РОБ!HH$1:HH$377,SMALL(IF(РОБ!$J$5:$J$378,ROW(РОБ!$J$5:$J$378)),ROW(HP199))),"")</f>
        <v/>
      </c>
      <c r="HH333" s="53" t="str">
        <f t="array" ref="HH333">IFERROR(INDEX(РОБ!HI$1:HI$377,SMALL(IF(РОБ!$J$5:$J$378,ROW(РОБ!$J$5:$J$378)),ROW(HQ199))),"")</f>
        <v/>
      </c>
      <c r="HI333" s="53" t="str">
        <f t="array" ref="HI333">IFERROR(INDEX(РОБ!HJ$1:HJ$377,SMALL(IF(РОБ!$J$5:$J$378,ROW(РОБ!$J$5:$J$378)),ROW(HR199))),"")</f>
        <v/>
      </c>
      <c r="HJ333" s="53" t="str">
        <f t="array" ref="HJ333">IFERROR(INDEX(РОБ!HK$1:HK$377,SMALL(IF(РОБ!$J$5:$J$378,ROW(РОБ!$J$5:$J$378)),ROW(HS199))),"")</f>
        <v/>
      </c>
      <c r="HK333" s="53" t="str">
        <f t="array" ref="HK333">IFERROR(INDEX(РОБ!HL$1:HL$377,SMALL(IF(РОБ!$J$5:$J$378,ROW(РОБ!$J$5:$J$378)),ROW(HT199))),"")</f>
        <v/>
      </c>
      <c r="HL333" s="53" t="str">
        <f t="array" ref="HL333">IFERROR(INDEX(РОБ!HM$1:HM$377,SMALL(IF(РОБ!$J$5:$J$378,ROW(РОБ!$J$5:$J$378)),ROW(HU199))),"")</f>
        <v/>
      </c>
      <c r="HM333" s="53" t="str">
        <f t="array" ref="HM333">IFERROR(INDEX(РОБ!HN$1:HN$377,SMALL(IF(РОБ!$J$5:$J$378,ROW(РОБ!$J$5:$J$378)),ROW(HV199))),"")</f>
        <v/>
      </c>
      <c r="HN333" s="53" t="str">
        <f t="array" ref="HN333">IFERROR(INDEX(РОБ!HO$1:HO$377,SMALL(IF(РОБ!$J$5:$J$378,ROW(РОБ!$J$5:$J$378)),ROW(HW199))),"")</f>
        <v/>
      </c>
      <c r="HO333" s="53" t="str">
        <f t="array" ref="HO333">IFERROR(INDEX(РОБ!HP$1:HP$377,SMALL(IF(РОБ!$J$5:$J$378,ROW(РОБ!$J$5:$J$378)),ROW(HX199))),"")</f>
        <v/>
      </c>
      <c r="HP333" s="53" t="str">
        <f t="array" ref="HP333">IFERROR(INDEX(РОБ!HQ$1:HQ$377,SMALL(IF(РОБ!$J$5:$J$378,ROW(РОБ!$J$5:$J$378)),ROW(HY199))),"")</f>
        <v/>
      </c>
      <c r="HQ333" s="53" t="str">
        <f t="array" ref="HQ333">IFERROR(INDEX(РОБ!HR$1:HR$377,SMALL(IF(РОБ!$J$5:$J$378,ROW(РОБ!$J$5:$J$378)),ROW(HZ199))),"")</f>
        <v/>
      </c>
      <c r="HR333" s="53" t="str">
        <f t="array" ref="HR333">IFERROR(INDEX(РОБ!HS$1:HS$377,SMALL(IF(РОБ!$J$5:$J$378,ROW(РОБ!$J$5:$J$378)),ROW(IA199))),"")</f>
        <v/>
      </c>
      <c r="HS333" s="53" t="str">
        <f t="array" ref="HS333">IFERROR(INDEX(РОБ!HT$1:HT$377,SMALL(IF(РОБ!$J$5:$J$378,ROW(РОБ!$J$5:$J$378)),ROW(IB199))),"")</f>
        <v/>
      </c>
      <c r="HT333" s="53" t="str">
        <f t="array" ref="HT333">IFERROR(INDEX(РОБ!HU$1:HU$377,SMALL(IF(РОБ!$J$5:$J$378,ROW(РОБ!$J$5:$J$378)),ROW(IC199))),"")</f>
        <v/>
      </c>
      <c r="HU333" s="53" t="str">
        <f t="array" ref="HU333">IFERROR(INDEX(РОБ!HV$1:HV$377,SMALL(IF(РОБ!$J$5:$J$378,ROW(РОБ!$J$5:$J$378)),ROW(ID199))),"")</f>
        <v/>
      </c>
      <c r="HV333" s="53" t="str">
        <f t="array" ref="HV333">IFERROR(INDEX(РОБ!HW$1:HW$377,SMALL(IF(РОБ!$J$5:$J$378,ROW(РОБ!$J$5:$J$378)),ROW(IE199))),"")</f>
        <v/>
      </c>
      <c r="HW333" s="53" t="str">
        <f t="array" ref="HW333">IFERROR(INDEX(РОБ!HX$1:HX$377,SMALL(IF(РОБ!$J$5:$J$378,ROW(РОБ!$J$5:$J$378)),ROW(IF199))),"")</f>
        <v/>
      </c>
      <c r="HX333" s="53" t="str">
        <f t="array" ref="HX333">IFERROR(INDEX(РОБ!HY$1:HY$377,SMALL(IF(РОБ!$J$5:$J$378,ROW(РОБ!$J$5:$J$378)),ROW(IG199))),"")</f>
        <v/>
      </c>
      <c r="HY333" s="53" t="str">
        <f t="array" ref="HY333">IFERROR(INDEX(РОБ!HZ$1:HZ$377,SMALL(IF(РОБ!$J$5:$J$378,ROW(РОБ!$J$5:$J$378)),ROW(IH199))),"")</f>
        <v/>
      </c>
      <c r="HZ333" s="53" t="str">
        <f t="array" ref="HZ333">IFERROR(INDEX(РОБ!IA$1:IA$377,SMALL(IF(РОБ!$J$5:$J$378,ROW(РОБ!$J$5:$J$378)),ROW(II199))),"")</f>
        <v/>
      </c>
      <c r="IA333" s="53" t="str">
        <f t="array" ref="IA333">IFERROR(INDEX(РОБ!IB$1:IB$377,SMALL(IF(РОБ!$J$5:$J$378,ROW(РОБ!$J$5:$J$378)),ROW(IJ199))),"")</f>
        <v/>
      </c>
      <c r="IB333" s="53" t="str">
        <f t="array" ref="IB333">IFERROR(INDEX(РОБ!IC$1:IC$377,SMALL(IF(РОБ!$J$5:$J$378,ROW(РОБ!$J$5:$J$378)),ROW(IK199))),"")</f>
        <v/>
      </c>
      <c r="IC333" s="53" t="str">
        <f t="array" ref="IC333">IFERROR(INDEX(РОБ!ID$1:ID$377,SMALL(IF(РОБ!$J$5:$J$378,ROW(РОБ!$J$5:$J$378)),ROW(IL199))),"")</f>
        <v/>
      </c>
      <c r="ID333" s="53" t="str">
        <f t="array" ref="ID333">IFERROR(INDEX(РОБ!IE$1:IE$377,SMALL(IF(РОБ!$J$5:$J$378,ROW(РОБ!$J$5:$J$378)),ROW(IM199))),"")</f>
        <v/>
      </c>
      <c r="IE333" s="53" t="str">
        <f t="array" ref="IE333">IFERROR(INDEX(РОБ!IF$1:IF$377,SMALL(IF(РОБ!$J$5:$J$378,ROW(РОБ!$J$5:$J$378)),ROW(IN199))),"")</f>
        <v/>
      </c>
      <c r="IF333" s="53" t="str">
        <f t="array" ref="IF333">IFERROR(INDEX(РОБ!IG$1:IG$377,SMALL(IF(РОБ!$J$5:$J$378,ROW(РОБ!$J$5:$J$378)),ROW(IO199))),"")</f>
        <v/>
      </c>
      <c r="IG333" s="53" t="str">
        <f t="array" ref="IG333">IFERROR(INDEX(РОБ!IH$1:IH$377,SMALL(IF(РОБ!$J$5:$J$378,ROW(РОБ!$J$5:$J$378)),ROW(IP199))),"")</f>
        <v/>
      </c>
      <c r="IH333" s="53" t="str">
        <f t="array" ref="IH333">IFERROR(INDEX(РОБ!II$1:II$377,SMALL(IF(РОБ!$J$5:$J$378,ROW(РОБ!$J$5:$J$378)),ROW(IQ199))),"")</f>
        <v/>
      </c>
      <c r="II333" s="53" t="str">
        <f t="array" ref="II333">IFERROR(INDEX(РОБ!IJ$1:IJ$377,SMALL(IF(РОБ!$J$5:$J$378,ROW(РОБ!$J$5:$J$378)),ROW(IR199))),"")</f>
        <v/>
      </c>
      <c r="IJ333" s="53" t="str">
        <f t="array" ref="IJ333">IFERROR(INDEX(РОБ!IK$1:IK$377,SMALL(IF(РОБ!$J$5:$J$378,ROW(РОБ!$J$5:$J$378)),ROW(IS199))),"")</f>
        <v/>
      </c>
      <c r="IK333" s="53" t="str">
        <f t="array" ref="IK333">IFERROR(INDEX(РОБ!IL$1:IL$377,SMALL(IF(РОБ!$J$5:$J$378,ROW(РОБ!$J$5:$J$378)),ROW(IT199))),"")</f>
        <v/>
      </c>
      <c r="IL333" s="53" t="str">
        <f t="array" ref="IL333">IFERROR(INDEX(РОБ!IM$1:IM$377,SMALL(IF(РОБ!$J$5:$J$378,ROW(РОБ!$J$5:$J$378)),ROW(IU199))),"")</f>
        <v/>
      </c>
      <c r="IM333" s="53" t="str">
        <f t="array" ref="IM333">IFERROR(INDEX(РОБ!IN$1:IN$377,SMALL(IF(РОБ!$J$5:$J$378,ROW(РОБ!$J$5:$J$378)),ROW(IV199))),"")</f>
        <v/>
      </c>
      <c r="IN333" s="53" t="str">
        <f t="array" ref="IN333">IFERROR(INDEX(РОБ!IO$1:IO$377,SMALL(IF(РОБ!$J$5:$J$378,ROW(РОБ!$J$5:$J$378)),ROW(#REF!))),"")</f>
        <v/>
      </c>
      <c r="IO333" s="53" t="str">
        <f t="array" ref="IO333">IFERROR(INDEX(РОБ!IP$1:IP$377,SMALL(IF(РОБ!$J$5:$J$378,ROW(РОБ!$J$5:$J$378)),ROW(#REF!))),"")</f>
        <v/>
      </c>
      <c r="IP333" s="53" t="str">
        <f t="array" ref="IP333">IFERROR(INDEX(РОБ!IQ$1:IQ$377,SMALL(IF(РОБ!$J$5:$J$378,ROW(РОБ!$J$5:$J$378)),ROW(#REF!))),"")</f>
        <v/>
      </c>
      <c r="IQ333" s="53" t="str">
        <f t="array" ref="IQ333">IFERROR(INDEX(РОБ!IR$1:IR$377,SMALL(IF(РОБ!$J$5:$J$378,ROW(РОБ!$J$5:$J$378)),ROW(#REF!))),"")</f>
        <v/>
      </c>
      <c r="IR333" s="53" t="str">
        <f t="array" ref="IR333">IFERROR(INDEX(РОБ!IS$1:IS$377,SMALL(IF(РОБ!$J$5:$J$378,ROW(РОБ!$J$5:$J$378)),ROW(#REF!))),"")</f>
        <v/>
      </c>
      <c r="IS333" s="53" t="str">
        <f t="array" ref="IS333">IFERROR(INDEX(РОБ!IT$1:IT$377,SMALL(IF(РОБ!$J$5:$J$378,ROW(РОБ!$J$5:$J$378)),ROW(#REF!))),"")</f>
        <v/>
      </c>
      <c r="IT333" s="53" t="str">
        <f t="array" ref="IT333">IFERROR(INDEX(РОБ!IU$1:IU$377,SMALL(IF(РОБ!$J$5:$J$378,ROW(РОБ!$J$5:$J$378)),ROW(#REF!))),"")</f>
        <v/>
      </c>
      <c r="IU333" s="53" t="str">
        <f t="array" ref="IU333">IFERROR(INDEX(РОБ!IV$1:IV$377,SMALL(IF(РОБ!$J$5:$J$378,ROW(РОБ!$J$5:$J$378)),ROW(#REF!))),"")</f>
        <v/>
      </c>
      <c r="IV333" s="53" t="str">
        <f t="array" ref="IV333">IFERROR(INDEX(РОБ!#REF!,SMALL(IF(РОБ!$J$5:$J$378,ROW(РОБ!$J$5:$J$378)),ROW(#REF!))),"")</f>
        <v/>
      </c>
    </row>
    <row r="334" spans="1:256" ht="14.1" customHeight="1" x14ac:dyDescent="0.2">
      <c r="A334" s="151" t="s">
        <v>1350</v>
      </c>
      <c r="B334" s="444" t="s">
        <v>1351</v>
      </c>
      <c r="C334" s="151" t="s">
        <v>1352</v>
      </c>
      <c r="D334" s="445" t="s">
        <v>1353</v>
      </c>
      <c r="E334" s="444" t="s">
        <v>1354</v>
      </c>
      <c r="F334" s="160" t="s">
        <v>13</v>
      </c>
      <c r="G334" s="483"/>
      <c r="H334" s="160">
        <v>419</v>
      </c>
      <c r="I334" s="164">
        <v>409</v>
      </c>
      <c r="J334" s="484"/>
      <c r="K334" s="485"/>
      <c r="L334" s="485"/>
      <c r="M334" s="485"/>
      <c r="N334" s="485"/>
      <c r="O334" s="485"/>
      <c r="P334" s="485"/>
      <c r="Q334" s="485"/>
      <c r="R334" s="485"/>
      <c r="S334" s="485"/>
      <c r="T334" s="485"/>
      <c r="U334" s="485"/>
      <c r="V334" s="485"/>
      <c r="W334" s="485"/>
      <c r="X334" s="485"/>
      <c r="Y334" s="485"/>
      <c r="Z334" s="485"/>
      <c r="AA334" s="485"/>
      <c r="AB334" s="485"/>
      <c r="AC334" s="485"/>
      <c r="AD334" s="485"/>
      <c r="AE334" s="485"/>
      <c r="AF334" s="485"/>
      <c r="AG334" s="485"/>
      <c r="AH334" s="485"/>
      <c r="AI334" s="485"/>
      <c r="AJ334" s="485"/>
      <c r="AK334" s="485"/>
      <c r="AL334" s="485"/>
      <c r="AM334" s="485"/>
      <c r="AN334" s="485"/>
      <c r="AO334" s="485"/>
      <c r="AP334" s="485"/>
      <c r="AQ334" s="485"/>
      <c r="AR334" s="485"/>
      <c r="AS334" s="485"/>
      <c r="AT334" s="485"/>
      <c r="AU334" s="485"/>
      <c r="AV334" s="485"/>
      <c r="AW334" s="485"/>
      <c r="AX334" s="485"/>
      <c r="AY334" s="485"/>
      <c r="AZ334" s="485"/>
      <c r="BA334" s="485"/>
      <c r="BB334" s="485"/>
      <c r="BC334" s="485"/>
      <c r="BD334" s="485"/>
      <c r="BE334" s="485"/>
      <c r="BF334" s="485"/>
      <c r="BG334" s="485"/>
      <c r="BH334" s="485"/>
      <c r="BI334" s="485"/>
      <c r="BJ334" s="485"/>
      <c r="BK334" s="485"/>
      <c r="BL334" s="485"/>
      <c r="BM334" s="485"/>
      <c r="BN334" s="485"/>
      <c r="BO334" s="485"/>
      <c r="BP334" s="485"/>
      <c r="BQ334" s="485"/>
      <c r="BR334" s="485"/>
      <c r="BS334" s="485"/>
      <c r="BT334" s="485"/>
      <c r="BU334" s="485"/>
      <c r="BV334" s="485"/>
      <c r="BW334" s="485"/>
      <c r="BX334" s="485"/>
      <c r="BY334" s="485"/>
      <c r="BZ334" s="485"/>
      <c r="CA334" s="485"/>
      <c r="CB334" s="485"/>
      <c r="CC334" s="485"/>
      <c r="CD334" s="485"/>
      <c r="CE334" s="485"/>
      <c r="CF334" s="485"/>
      <c r="CG334" s="485"/>
      <c r="CH334" s="485"/>
      <c r="CI334" s="485"/>
      <c r="CJ334" s="485"/>
      <c r="CK334" s="485"/>
      <c r="CL334" s="485"/>
      <c r="CM334" s="485"/>
      <c r="CN334" s="485"/>
      <c r="CO334" s="485"/>
      <c r="CP334" s="485"/>
      <c r="CQ334" s="485"/>
      <c r="CR334" s="485"/>
      <c r="CS334" s="485"/>
      <c r="CT334" s="485"/>
      <c r="CU334" s="485"/>
      <c r="CV334" s="485"/>
      <c r="CW334" s="485"/>
      <c r="CX334" s="485"/>
      <c r="CY334" s="485"/>
      <c r="CZ334" s="485"/>
      <c r="DA334" s="485"/>
      <c r="DB334" s="485"/>
      <c r="DC334" s="485"/>
      <c r="DD334" s="485"/>
      <c r="DE334" s="485"/>
      <c r="DF334" s="485"/>
      <c r="DG334" s="485"/>
      <c r="DH334" s="485"/>
      <c r="DI334" s="485"/>
      <c r="DJ334" s="486"/>
      <c r="DK334" s="486"/>
      <c r="DL334" s="486"/>
      <c r="DM334" s="486"/>
      <c r="DN334" s="486"/>
      <c r="DO334" s="486"/>
      <c r="DP334" s="486"/>
      <c r="DQ334" s="486"/>
      <c r="DR334" s="486"/>
      <c r="DS334" s="486"/>
      <c r="DT334" s="486"/>
      <c r="DU334" s="486"/>
      <c r="DV334" s="486"/>
      <c r="DW334" s="486"/>
      <c r="DX334" s="486"/>
      <c r="DY334" s="486"/>
      <c r="DZ334" s="486"/>
      <c r="EA334" s="486"/>
      <c r="EB334" s="486"/>
      <c r="EC334" s="486"/>
      <c r="ED334" s="486"/>
      <c r="EE334" s="486"/>
      <c r="EF334" s="486"/>
      <c r="EG334" s="486"/>
      <c r="EH334" s="486"/>
      <c r="EI334" s="486"/>
      <c r="EJ334" s="486"/>
      <c r="EK334" s="486"/>
      <c r="EL334" s="486"/>
      <c r="EM334" s="486"/>
      <c r="EN334" s="486"/>
      <c r="EO334" s="486"/>
      <c r="EP334" s="486"/>
      <c r="EQ334" s="486"/>
      <c r="ER334" s="486"/>
      <c r="ES334" s="486"/>
      <c r="ET334" s="486"/>
      <c r="EU334" s="486"/>
      <c r="EV334" s="486"/>
      <c r="EW334" s="486"/>
      <c r="EX334" s="486"/>
      <c r="EY334" s="486"/>
      <c r="EZ334" s="486"/>
      <c r="FA334" s="486"/>
      <c r="FB334" s="486"/>
      <c r="FC334" s="486"/>
      <c r="FD334" s="486"/>
      <c r="FE334" s="486"/>
      <c r="FF334" s="486"/>
      <c r="FG334" s="486"/>
      <c r="FH334" s="486"/>
      <c r="FI334" s="486"/>
      <c r="FJ334" s="486"/>
      <c r="FK334" s="486"/>
      <c r="FL334" s="486"/>
      <c r="FM334" s="486"/>
      <c r="FN334" s="486"/>
      <c r="FO334" s="486"/>
      <c r="FP334" s="486"/>
      <c r="FQ334" s="486"/>
      <c r="FR334" s="486"/>
      <c r="FS334" s="486"/>
      <c r="FT334" s="486"/>
      <c r="FU334" s="486"/>
      <c r="FV334" s="486"/>
      <c r="FW334" s="486"/>
      <c r="FX334" s="486"/>
      <c r="FY334" s="486"/>
      <c r="FZ334" s="486"/>
      <c r="GA334" s="486"/>
      <c r="GB334" s="486"/>
      <c r="GC334" s="486"/>
      <c r="GD334" s="486"/>
      <c r="GE334" s="486"/>
      <c r="GF334" s="486"/>
      <c r="GG334" s="486"/>
      <c r="GH334" s="486"/>
      <c r="GI334" s="486"/>
      <c r="GJ334" s="486"/>
      <c r="GK334" s="486"/>
      <c r="GL334" s="486"/>
      <c r="GM334" s="486"/>
      <c r="GN334" s="486"/>
      <c r="GO334" s="486"/>
      <c r="GP334" s="486"/>
      <c r="GQ334" s="486"/>
      <c r="GR334" s="486"/>
      <c r="GS334" s="486"/>
      <c r="GT334" s="486"/>
      <c r="GU334" s="486"/>
      <c r="GV334" s="486"/>
      <c r="GW334" s="486"/>
      <c r="GX334" s="486"/>
      <c r="GY334" s="486"/>
      <c r="GZ334" s="486"/>
      <c r="HA334" s="486"/>
      <c r="HB334" s="486"/>
      <c r="HC334" s="486"/>
      <c r="HD334" s="486"/>
      <c r="HE334" s="486"/>
      <c r="HF334" s="486"/>
      <c r="HG334" s="486"/>
      <c r="HH334" s="486"/>
      <c r="HI334" s="486"/>
      <c r="HJ334" s="486"/>
      <c r="HK334" s="486"/>
      <c r="HL334" s="486"/>
      <c r="HM334" s="486"/>
      <c r="HN334" s="486"/>
      <c r="HO334" s="486"/>
      <c r="HP334" s="486"/>
      <c r="HQ334" s="486"/>
      <c r="HR334" s="486"/>
      <c r="HS334" s="486"/>
      <c r="HT334" s="486"/>
      <c r="HU334" s="486"/>
      <c r="HV334" s="486"/>
      <c r="HW334" s="486"/>
      <c r="HX334" s="486"/>
      <c r="HY334" s="486"/>
      <c r="HZ334" s="486"/>
      <c r="IA334" s="486"/>
      <c r="IB334" s="486"/>
      <c r="IC334" s="486"/>
      <c r="ID334" s="486"/>
      <c r="IE334" s="486"/>
      <c r="IF334" s="486"/>
      <c r="IG334" s="486"/>
      <c r="IH334" s="486"/>
      <c r="II334" s="486"/>
      <c r="IJ334" s="486"/>
      <c r="IK334" s="486"/>
      <c r="IL334" s="486"/>
      <c r="IM334" s="486"/>
      <c r="IN334" s="486"/>
      <c r="IO334" s="486"/>
      <c r="IP334" s="486"/>
      <c r="IQ334" s="486"/>
      <c r="IR334" s="486"/>
      <c r="IS334" s="486"/>
      <c r="IT334" s="486"/>
      <c r="IU334" s="486"/>
      <c r="IV334" s="486"/>
    </row>
    <row r="335" spans="1:256" ht="14.1" customHeight="1" x14ac:dyDescent="0.2">
      <c r="A335" s="151" t="s">
        <v>1813</v>
      </c>
      <c r="B335" s="444" t="s">
        <v>237</v>
      </c>
      <c r="C335" s="151" t="s">
        <v>1814</v>
      </c>
      <c r="D335" s="445" t="s">
        <v>1815</v>
      </c>
      <c r="E335" s="417"/>
      <c r="F335" s="160" t="s">
        <v>13</v>
      </c>
      <c r="G335" s="904"/>
      <c r="H335" s="160">
        <v>650</v>
      </c>
      <c r="I335" s="164">
        <f>'Прайс Громовик'!J302</f>
        <v>682.89</v>
      </c>
      <c r="J335" s="903"/>
      <c r="K335" s="905"/>
      <c r="L335" s="905"/>
      <c r="M335" s="905"/>
      <c r="N335" s="905"/>
      <c r="O335" s="905"/>
      <c r="P335" s="905"/>
      <c r="Q335" s="905"/>
      <c r="R335" s="905"/>
      <c r="S335" s="905"/>
      <c r="T335" s="905"/>
      <c r="U335" s="905"/>
      <c r="V335" s="905"/>
      <c r="W335" s="905"/>
      <c r="X335" s="905"/>
      <c r="Y335" s="905"/>
      <c r="Z335" s="905"/>
      <c r="AA335" s="905"/>
      <c r="AB335" s="905"/>
      <c r="AC335" s="905"/>
      <c r="AD335" s="905"/>
      <c r="AE335" s="905"/>
      <c r="AF335" s="905"/>
      <c r="AG335" s="905"/>
      <c r="AH335" s="905"/>
      <c r="AI335" s="905"/>
      <c r="AJ335" s="905"/>
      <c r="AK335" s="905"/>
      <c r="AL335" s="905"/>
      <c r="AM335" s="905"/>
      <c r="AN335" s="905"/>
      <c r="AO335" s="905"/>
      <c r="AP335" s="905"/>
      <c r="AQ335" s="905"/>
      <c r="AR335" s="905"/>
      <c r="AS335" s="905"/>
      <c r="AT335" s="905"/>
      <c r="AU335" s="905"/>
      <c r="AV335" s="905"/>
      <c r="AW335" s="905"/>
      <c r="AX335" s="905"/>
      <c r="AY335" s="905"/>
      <c r="AZ335" s="905"/>
      <c r="BA335" s="905"/>
      <c r="BB335" s="905"/>
      <c r="BC335" s="905"/>
      <c r="BD335" s="905"/>
      <c r="BE335" s="905"/>
      <c r="BF335" s="905"/>
      <c r="BG335" s="905"/>
      <c r="BH335" s="905"/>
      <c r="BI335" s="905"/>
      <c r="BJ335" s="905"/>
      <c r="BK335" s="905"/>
      <c r="BL335" s="905"/>
      <c r="BM335" s="905"/>
      <c r="BN335" s="905"/>
      <c r="BO335" s="905"/>
      <c r="BP335" s="905"/>
      <c r="BQ335" s="905"/>
      <c r="BR335" s="905"/>
      <c r="BS335" s="905"/>
      <c r="BT335" s="905"/>
      <c r="BU335" s="905"/>
      <c r="BV335" s="905"/>
      <c r="BW335" s="905"/>
      <c r="BX335" s="905"/>
      <c r="BY335" s="905"/>
      <c r="BZ335" s="905"/>
      <c r="CA335" s="905"/>
      <c r="CB335" s="905"/>
      <c r="CC335" s="905"/>
      <c r="CD335" s="905"/>
      <c r="CE335" s="905"/>
      <c r="CF335" s="905"/>
      <c r="CG335" s="905"/>
      <c r="CH335" s="905"/>
      <c r="CI335" s="905"/>
      <c r="CJ335" s="905"/>
      <c r="CK335" s="905"/>
      <c r="CL335" s="905"/>
      <c r="CM335" s="905"/>
      <c r="CN335" s="905"/>
      <c r="CO335" s="905"/>
      <c r="CP335" s="905"/>
      <c r="CQ335" s="905"/>
      <c r="CR335" s="905"/>
      <c r="CS335" s="905"/>
      <c r="CT335" s="905"/>
      <c r="CU335" s="905"/>
      <c r="CV335" s="905"/>
      <c r="CW335" s="905"/>
      <c r="CX335" s="905"/>
      <c r="CY335" s="905"/>
      <c r="CZ335" s="905"/>
      <c r="DA335" s="905"/>
      <c r="DB335" s="905"/>
      <c r="DC335" s="905"/>
      <c r="DD335" s="905"/>
      <c r="DE335" s="905"/>
      <c r="DF335" s="905"/>
      <c r="DG335" s="905"/>
      <c r="DH335" s="905"/>
      <c r="DI335" s="905"/>
      <c r="DJ335" s="906"/>
      <c r="DK335" s="906"/>
      <c r="DL335" s="906"/>
      <c r="DM335" s="906"/>
      <c r="DN335" s="906"/>
      <c r="DO335" s="906"/>
      <c r="DP335" s="906"/>
      <c r="DQ335" s="906"/>
      <c r="DR335" s="906"/>
      <c r="DS335" s="906"/>
      <c r="DT335" s="906"/>
      <c r="DU335" s="906"/>
      <c r="DV335" s="906"/>
      <c r="DW335" s="906"/>
      <c r="DX335" s="906"/>
      <c r="DY335" s="906"/>
      <c r="DZ335" s="906"/>
      <c r="EA335" s="906"/>
      <c r="EB335" s="906"/>
      <c r="EC335" s="906"/>
      <c r="ED335" s="906"/>
      <c r="EE335" s="906"/>
      <c r="EF335" s="906"/>
      <c r="EG335" s="906"/>
      <c r="EH335" s="906"/>
      <c r="EI335" s="906"/>
      <c r="EJ335" s="906"/>
      <c r="EK335" s="906"/>
      <c r="EL335" s="906"/>
      <c r="EM335" s="906"/>
      <c r="EN335" s="906"/>
      <c r="EO335" s="906"/>
      <c r="EP335" s="906"/>
      <c r="EQ335" s="906"/>
      <c r="ER335" s="906"/>
      <c r="ES335" s="906"/>
      <c r="ET335" s="906"/>
      <c r="EU335" s="906"/>
      <c r="EV335" s="906"/>
      <c r="EW335" s="906"/>
      <c r="EX335" s="906"/>
      <c r="EY335" s="906"/>
      <c r="EZ335" s="906"/>
      <c r="FA335" s="906"/>
      <c r="FB335" s="906"/>
      <c r="FC335" s="906"/>
      <c r="FD335" s="906"/>
      <c r="FE335" s="906"/>
      <c r="FF335" s="906"/>
      <c r="FG335" s="906"/>
      <c r="FH335" s="906"/>
      <c r="FI335" s="906"/>
      <c r="FJ335" s="906"/>
      <c r="FK335" s="906"/>
      <c r="FL335" s="906"/>
      <c r="FM335" s="906"/>
      <c r="FN335" s="906"/>
      <c r="FO335" s="906"/>
      <c r="FP335" s="906"/>
      <c r="FQ335" s="906"/>
      <c r="FR335" s="906"/>
      <c r="FS335" s="906"/>
      <c r="FT335" s="906"/>
      <c r="FU335" s="906"/>
      <c r="FV335" s="906"/>
      <c r="FW335" s="906"/>
      <c r="FX335" s="906"/>
      <c r="FY335" s="906"/>
      <c r="FZ335" s="906"/>
      <c r="GA335" s="906"/>
      <c r="GB335" s="906"/>
      <c r="GC335" s="906"/>
      <c r="GD335" s="906"/>
      <c r="GE335" s="906"/>
      <c r="GF335" s="906"/>
      <c r="GG335" s="906"/>
      <c r="GH335" s="906"/>
      <c r="GI335" s="906"/>
      <c r="GJ335" s="906"/>
      <c r="GK335" s="906"/>
      <c r="GL335" s="906"/>
      <c r="GM335" s="906"/>
      <c r="GN335" s="906"/>
      <c r="GO335" s="906"/>
      <c r="GP335" s="906"/>
      <c r="GQ335" s="906"/>
      <c r="GR335" s="906"/>
      <c r="GS335" s="906"/>
      <c r="GT335" s="906"/>
      <c r="GU335" s="906"/>
      <c r="GV335" s="906"/>
      <c r="GW335" s="906"/>
      <c r="GX335" s="906"/>
      <c r="GY335" s="906"/>
      <c r="GZ335" s="906"/>
      <c r="HA335" s="906"/>
      <c r="HB335" s="906"/>
      <c r="HC335" s="906"/>
      <c r="HD335" s="906"/>
      <c r="HE335" s="906"/>
      <c r="HF335" s="906"/>
      <c r="HG335" s="906"/>
      <c r="HH335" s="906"/>
      <c r="HI335" s="906"/>
      <c r="HJ335" s="906"/>
      <c r="HK335" s="906"/>
      <c r="HL335" s="906"/>
      <c r="HM335" s="906"/>
      <c r="HN335" s="906"/>
      <c r="HO335" s="906"/>
      <c r="HP335" s="906"/>
      <c r="HQ335" s="906"/>
      <c r="HR335" s="906"/>
      <c r="HS335" s="906"/>
      <c r="HT335" s="906"/>
      <c r="HU335" s="906"/>
      <c r="HV335" s="906"/>
      <c r="HW335" s="906"/>
      <c r="HX335" s="906"/>
      <c r="HY335" s="906"/>
      <c r="HZ335" s="906"/>
      <c r="IA335" s="906"/>
      <c r="IB335" s="906"/>
      <c r="IC335" s="906"/>
      <c r="ID335" s="906"/>
      <c r="IE335" s="906"/>
      <c r="IF335" s="906"/>
      <c r="IG335" s="906"/>
      <c r="IH335" s="906"/>
      <c r="II335" s="906"/>
      <c r="IJ335" s="906"/>
      <c r="IK335" s="906"/>
      <c r="IL335" s="906"/>
      <c r="IM335" s="906"/>
      <c r="IN335" s="906"/>
      <c r="IO335" s="906"/>
      <c r="IP335" s="906"/>
      <c r="IQ335" s="906"/>
      <c r="IR335" s="906"/>
      <c r="IS335" s="906"/>
      <c r="IT335" s="906"/>
      <c r="IU335" s="906"/>
      <c r="IV335" s="906"/>
    </row>
    <row r="336" spans="1:256" ht="14.1" customHeight="1" x14ac:dyDescent="0.2">
      <c r="A336" s="151"/>
      <c r="B336" s="151"/>
      <c r="C336" s="151" t="s">
        <v>172</v>
      </c>
      <c r="D336" s="159" t="s">
        <v>78</v>
      </c>
      <c r="E336" s="173" t="s">
        <v>79</v>
      </c>
      <c r="F336" s="160" t="s">
        <v>13</v>
      </c>
      <c r="G336" s="160"/>
      <c r="H336" s="160">
        <v>36.11</v>
      </c>
      <c r="I336" s="164">
        <v>35.4</v>
      </c>
      <c r="J336" s="63"/>
    </row>
    <row r="337" spans="1:256" ht="14.1" customHeight="1" x14ac:dyDescent="0.2">
      <c r="A337" s="151"/>
      <c r="B337" s="417"/>
      <c r="C337" s="151" t="s">
        <v>1365</v>
      </c>
      <c r="D337" s="445" t="s">
        <v>1366</v>
      </c>
      <c r="E337" s="417"/>
      <c r="F337" s="160" t="s">
        <v>13</v>
      </c>
      <c r="G337" s="418"/>
      <c r="H337" s="160">
        <v>98.6</v>
      </c>
      <c r="I337" s="164">
        <v>52.7</v>
      </c>
      <c r="J337" s="443"/>
      <c r="K337" s="441"/>
      <c r="L337" s="441"/>
      <c r="M337" s="441"/>
      <c r="N337" s="441"/>
      <c r="O337" s="441"/>
      <c r="P337" s="441"/>
      <c r="Q337" s="441"/>
      <c r="R337" s="441"/>
      <c r="S337" s="441"/>
      <c r="T337" s="441"/>
      <c r="U337" s="441"/>
      <c r="V337" s="441"/>
      <c r="W337" s="441"/>
      <c r="X337" s="441"/>
      <c r="Y337" s="441"/>
      <c r="Z337" s="441"/>
      <c r="AA337" s="441"/>
      <c r="AB337" s="441"/>
      <c r="AC337" s="441"/>
      <c r="AD337" s="441"/>
      <c r="AE337" s="441"/>
      <c r="AF337" s="441"/>
      <c r="AG337" s="441"/>
      <c r="AH337" s="441"/>
      <c r="AI337" s="441"/>
      <c r="AJ337" s="441"/>
      <c r="AK337" s="441"/>
      <c r="AL337" s="441"/>
      <c r="AM337" s="441"/>
      <c r="AN337" s="441"/>
      <c r="AO337" s="441"/>
      <c r="AP337" s="441"/>
      <c r="AQ337" s="441"/>
      <c r="AR337" s="441"/>
      <c r="AS337" s="441"/>
      <c r="AT337" s="441"/>
      <c r="AU337" s="441"/>
      <c r="AV337" s="441"/>
      <c r="AW337" s="441"/>
      <c r="AX337" s="441"/>
      <c r="AY337" s="441"/>
      <c r="AZ337" s="441"/>
      <c r="BA337" s="441"/>
      <c r="BB337" s="441"/>
      <c r="BC337" s="441"/>
      <c r="BD337" s="441"/>
      <c r="BE337" s="441"/>
      <c r="BF337" s="441"/>
      <c r="BG337" s="441"/>
      <c r="BH337" s="441"/>
      <c r="BI337" s="441"/>
      <c r="BJ337" s="441"/>
      <c r="BK337" s="441"/>
      <c r="BL337" s="441"/>
      <c r="BM337" s="441"/>
      <c r="BN337" s="441"/>
      <c r="BO337" s="441"/>
      <c r="BP337" s="441"/>
      <c r="BQ337" s="441"/>
      <c r="BR337" s="441"/>
      <c r="BS337" s="441"/>
      <c r="BT337" s="441"/>
      <c r="BU337" s="441"/>
      <c r="BV337" s="441"/>
      <c r="BW337" s="441"/>
      <c r="BX337" s="441"/>
      <c r="BY337" s="441"/>
      <c r="BZ337" s="441"/>
      <c r="CA337" s="441"/>
      <c r="CB337" s="441"/>
      <c r="CC337" s="441"/>
      <c r="CD337" s="441"/>
      <c r="CE337" s="441"/>
      <c r="CF337" s="441"/>
      <c r="CG337" s="441"/>
      <c r="CH337" s="441"/>
      <c r="CI337" s="441"/>
      <c r="CJ337" s="441"/>
      <c r="CK337" s="441"/>
      <c r="CL337" s="441"/>
      <c r="CM337" s="441"/>
      <c r="CN337" s="441"/>
      <c r="CO337" s="441"/>
      <c r="CP337" s="441"/>
      <c r="CQ337" s="441"/>
      <c r="CR337" s="441"/>
      <c r="CS337" s="441"/>
      <c r="CT337" s="441"/>
      <c r="CU337" s="441"/>
      <c r="CV337" s="441"/>
      <c r="CW337" s="441"/>
      <c r="CX337" s="441"/>
      <c r="CY337" s="441"/>
      <c r="CZ337" s="441"/>
      <c r="DA337" s="441"/>
      <c r="DB337" s="441"/>
      <c r="DC337" s="441"/>
      <c r="DD337" s="441"/>
      <c r="DE337" s="441"/>
      <c r="DF337" s="441"/>
      <c r="DG337" s="441"/>
      <c r="DH337" s="441"/>
      <c r="DI337" s="441"/>
      <c r="DJ337" s="441"/>
      <c r="DK337" s="441"/>
      <c r="DL337" s="441"/>
      <c r="DM337" s="441"/>
      <c r="DN337" s="441"/>
      <c r="DO337" s="441"/>
      <c r="DP337" s="441"/>
      <c r="DQ337" s="441"/>
      <c r="DR337" s="441"/>
      <c r="DS337" s="441"/>
      <c r="DT337" s="441"/>
      <c r="DU337" s="441"/>
      <c r="DV337" s="441"/>
      <c r="DW337" s="441"/>
      <c r="DX337" s="441"/>
      <c r="DY337" s="441"/>
      <c r="DZ337" s="441"/>
      <c r="EA337" s="441"/>
      <c r="EB337" s="441"/>
      <c r="EC337" s="441"/>
      <c r="ED337" s="441"/>
      <c r="EE337" s="441"/>
      <c r="EF337" s="441"/>
      <c r="EG337" s="441"/>
      <c r="EH337" s="441"/>
      <c r="EI337" s="441"/>
      <c r="EJ337" s="441"/>
      <c r="EK337" s="441"/>
      <c r="EL337" s="441"/>
      <c r="EM337" s="441"/>
      <c r="EN337" s="441"/>
      <c r="EO337" s="441"/>
      <c r="EP337" s="441"/>
      <c r="EQ337" s="441"/>
      <c r="ER337" s="441"/>
      <c r="ES337" s="441"/>
      <c r="ET337" s="441"/>
      <c r="EU337" s="441"/>
      <c r="EV337" s="441"/>
      <c r="EW337" s="441"/>
      <c r="EX337" s="441"/>
      <c r="EY337" s="441"/>
      <c r="EZ337" s="441"/>
      <c r="FA337" s="441"/>
      <c r="FB337" s="441"/>
      <c r="FC337" s="441"/>
      <c r="FD337" s="441"/>
      <c r="FE337" s="441"/>
      <c r="FF337" s="441"/>
      <c r="FG337" s="441"/>
      <c r="FH337" s="441"/>
      <c r="FI337" s="441"/>
      <c r="FJ337" s="441"/>
      <c r="FK337" s="441"/>
      <c r="FL337" s="441"/>
      <c r="FM337" s="441"/>
      <c r="FN337" s="441"/>
      <c r="FO337" s="441"/>
      <c r="FP337" s="441"/>
      <c r="FQ337" s="441"/>
      <c r="FR337" s="441"/>
      <c r="FS337" s="441"/>
      <c r="FT337" s="441"/>
      <c r="FU337" s="441"/>
      <c r="FV337" s="441"/>
      <c r="FW337" s="441"/>
      <c r="FX337" s="441"/>
      <c r="FY337" s="441"/>
      <c r="FZ337" s="441"/>
      <c r="GA337" s="441"/>
      <c r="GB337" s="441"/>
      <c r="GC337" s="441"/>
      <c r="GD337" s="441"/>
      <c r="GE337" s="441"/>
      <c r="GF337" s="441"/>
      <c r="GG337" s="441"/>
      <c r="GH337" s="441"/>
      <c r="GI337" s="441"/>
      <c r="GJ337" s="441"/>
      <c r="GK337" s="441"/>
      <c r="GL337" s="441"/>
      <c r="GM337" s="441"/>
      <c r="GN337" s="441"/>
      <c r="GO337" s="441"/>
      <c r="GP337" s="441"/>
      <c r="GQ337" s="441"/>
      <c r="GR337" s="441"/>
      <c r="GS337" s="441"/>
      <c r="GT337" s="441"/>
      <c r="GU337" s="441"/>
      <c r="GV337" s="441"/>
      <c r="GW337" s="441"/>
      <c r="GX337" s="441"/>
      <c r="GY337" s="441"/>
      <c r="GZ337" s="441"/>
      <c r="HA337" s="441"/>
      <c r="HB337" s="441"/>
      <c r="HC337" s="441"/>
      <c r="HD337" s="441"/>
      <c r="HE337" s="441"/>
      <c r="HF337" s="441"/>
      <c r="HG337" s="441"/>
      <c r="HH337" s="441"/>
      <c r="HI337" s="441"/>
      <c r="HJ337" s="441"/>
      <c r="HK337" s="441"/>
      <c r="HL337" s="441"/>
      <c r="HM337" s="441"/>
      <c r="HN337" s="441"/>
      <c r="HO337" s="441"/>
      <c r="HP337" s="441"/>
      <c r="HQ337" s="441"/>
      <c r="HR337" s="441"/>
      <c r="HS337" s="441"/>
      <c r="HT337" s="441"/>
      <c r="HU337" s="441"/>
      <c r="HV337" s="441"/>
      <c r="HW337" s="441"/>
      <c r="HX337" s="441"/>
      <c r="HY337" s="441"/>
      <c r="HZ337" s="441"/>
      <c r="IA337" s="441"/>
      <c r="IB337" s="441"/>
      <c r="IC337" s="441"/>
      <c r="ID337" s="441"/>
      <c r="IE337" s="441"/>
      <c r="IF337" s="441"/>
      <c r="IG337" s="441"/>
      <c r="IH337" s="441"/>
      <c r="II337" s="441"/>
      <c r="IJ337" s="441"/>
      <c r="IK337" s="441"/>
      <c r="IL337" s="441"/>
      <c r="IM337" s="441"/>
      <c r="IN337" s="441"/>
      <c r="IO337" s="441"/>
      <c r="IP337" s="441"/>
      <c r="IQ337" s="441"/>
      <c r="IR337" s="441"/>
      <c r="IS337" s="441"/>
      <c r="IT337" s="441"/>
      <c r="IU337" s="441"/>
      <c r="IV337" s="441"/>
    </row>
    <row r="338" spans="1:256" ht="14.1" customHeight="1" x14ac:dyDescent="0.2">
      <c r="A338" s="151" t="s">
        <v>80</v>
      </c>
      <c r="B338" s="151" t="s">
        <v>229</v>
      </c>
      <c r="C338" s="151" t="s">
        <v>81</v>
      </c>
      <c r="D338" s="159" t="s">
        <v>82</v>
      </c>
      <c r="E338" s="173" t="s">
        <v>83</v>
      </c>
      <c r="F338" s="160" t="s">
        <v>13</v>
      </c>
      <c r="G338" s="200"/>
      <c r="H338" s="160">
        <v>73.06</v>
      </c>
      <c r="I338" s="164">
        <f>'Прайс Громовик'!J299</f>
        <v>446.27</v>
      </c>
      <c r="J338" s="63"/>
    </row>
    <row r="339" spans="1:256" ht="14.1" customHeight="1" x14ac:dyDescent="0.2">
      <c r="A339" s="151" t="s">
        <v>588</v>
      </c>
      <c r="B339" s="151" t="s">
        <v>224</v>
      </c>
      <c r="C339" s="151" t="s">
        <v>589</v>
      </c>
      <c r="D339" s="159" t="s">
        <v>590</v>
      </c>
      <c r="E339" s="173" t="s">
        <v>83</v>
      </c>
      <c r="F339" s="160" t="s">
        <v>13</v>
      </c>
      <c r="G339" s="201"/>
      <c r="H339" s="160">
        <v>45.14</v>
      </c>
      <c r="I339" s="164">
        <f>'Прайс Громовик'!J300</f>
        <v>446.27</v>
      </c>
      <c r="J339" s="124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  <c r="AK339" s="125"/>
      <c r="AL339" s="125"/>
      <c r="AM339" s="125"/>
      <c r="AN339" s="125"/>
      <c r="AO339" s="125"/>
      <c r="AP339" s="125"/>
      <c r="AQ339" s="125"/>
      <c r="AR339" s="125"/>
      <c r="AS339" s="125"/>
      <c r="AT339" s="125"/>
      <c r="AU339" s="125"/>
      <c r="AV339" s="125"/>
      <c r="AW339" s="125"/>
      <c r="AX339" s="125"/>
      <c r="AY339" s="125"/>
      <c r="AZ339" s="125"/>
      <c r="BA339" s="125"/>
      <c r="BB339" s="125"/>
      <c r="BC339" s="125"/>
      <c r="BD339" s="125"/>
      <c r="BE339" s="125"/>
      <c r="BF339" s="125"/>
      <c r="BG339" s="125"/>
      <c r="BH339" s="125"/>
      <c r="BI339" s="125"/>
      <c r="BJ339" s="125"/>
      <c r="BK339" s="125"/>
      <c r="BL339" s="125"/>
      <c r="BM339" s="125"/>
      <c r="BN339" s="125"/>
      <c r="BO339" s="125"/>
      <c r="BP339" s="125"/>
      <c r="BQ339" s="125"/>
      <c r="BR339" s="125"/>
      <c r="BS339" s="125"/>
      <c r="BT339" s="125"/>
      <c r="BU339" s="125"/>
      <c r="BV339" s="125"/>
      <c r="BW339" s="125"/>
      <c r="BX339" s="125"/>
      <c r="BY339" s="125"/>
      <c r="BZ339" s="125"/>
      <c r="CA339" s="125"/>
      <c r="CB339" s="125"/>
      <c r="CC339" s="125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5"/>
      <c r="CN339" s="125"/>
      <c r="CO339" s="125"/>
      <c r="CP339" s="125"/>
      <c r="CQ339" s="125"/>
      <c r="CR339" s="125"/>
      <c r="CS339" s="125"/>
      <c r="CT339" s="125"/>
      <c r="CU339" s="125"/>
      <c r="CV339" s="125"/>
      <c r="CW339" s="125"/>
      <c r="CX339" s="125"/>
      <c r="CY339" s="125"/>
      <c r="CZ339" s="125"/>
      <c r="DA339" s="125"/>
      <c r="DB339" s="125"/>
      <c r="DC339" s="125"/>
      <c r="DD339" s="125"/>
      <c r="DE339" s="125"/>
      <c r="DF339" s="125"/>
      <c r="DG339" s="125"/>
      <c r="DH339" s="125"/>
      <c r="DI339" s="125"/>
      <c r="DJ339" s="125"/>
      <c r="DK339" s="125"/>
      <c r="DL339" s="125"/>
      <c r="DM339" s="125"/>
      <c r="DN339" s="125"/>
      <c r="DO339" s="125"/>
      <c r="DP339" s="125"/>
      <c r="DQ339" s="125"/>
      <c r="DR339" s="125"/>
      <c r="DS339" s="125"/>
      <c r="DT339" s="125"/>
      <c r="DU339" s="125"/>
      <c r="DV339" s="125"/>
      <c r="DW339" s="125"/>
      <c r="DX339" s="125"/>
      <c r="DY339" s="125"/>
      <c r="DZ339" s="125"/>
      <c r="EA339" s="125"/>
      <c r="EB339" s="125"/>
      <c r="EC339" s="125"/>
      <c r="ED339" s="125"/>
      <c r="EE339" s="125"/>
      <c r="EF339" s="125"/>
      <c r="EG339" s="125"/>
      <c r="EH339" s="125"/>
      <c r="EI339" s="125"/>
      <c r="EJ339" s="125"/>
      <c r="EK339" s="125"/>
      <c r="EL339" s="125"/>
      <c r="EM339" s="125"/>
      <c r="EN339" s="125"/>
      <c r="EO339" s="125"/>
      <c r="EP339" s="125"/>
      <c r="EQ339" s="125"/>
      <c r="ER339" s="125"/>
      <c r="ES339" s="125"/>
      <c r="ET339" s="125"/>
      <c r="EU339" s="125"/>
      <c r="EV339" s="125"/>
      <c r="EW339" s="125"/>
      <c r="EX339" s="125"/>
      <c r="EY339" s="125"/>
      <c r="EZ339" s="125"/>
      <c r="FA339" s="125"/>
      <c r="FB339" s="125"/>
      <c r="FC339" s="125"/>
      <c r="FD339" s="125"/>
      <c r="FE339" s="125"/>
      <c r="FF339" s="125"/>
      <c r="FG339" s="125"/>
      <c r="FH339" s="125"/>
      <c r="FI339" s="125"/>
      <c r="FJ339" s="125"/>
      <c r="FK339" s="125"/>
      <c r="FL339" s="125"/>
      <c r="FM339" s="125"/>
      <c r="FN339" s="125"/>
      <c r="FO339" s="125"/>
      <c r="FP339" s="125"/>
      <c r="FQ339" s="125"/>
      <c r="FR339" s="125"/>
      <c r="FS339" s="125"/>
      <c r="FT339" s="125"/>
      <c r="FU339" s="125"/>
      <c r="FV339" s="125"/>
      <c r="FW339" s="125"/>
      <c r="FX339" s="125"/>
      <c r="FY339" s="125"/>
      <c r="FZ339" s="125"/>
      <c r="GA339" s="125"/>
      <c r="GB339" s="125"/>
      <c r="GC339" s="125"/>
      <c r="GD339" s="125"/>
      <c r="GE339" s="125"/>
      <c r="GF339" s="125"/>
      <c r="GG339" s="125"/>
      <c r="GH339" s="125"/>
      <c r="GI339" s="125"/>
      <c r="GJ339" s="125"/>
      <c r="GK339" s="125"/>
      <c r="GL339" s="125"/>
      <c r="GM339" s="125"/>
      <c r="GN339" s="125"/>
      <c r="GO339" s="125"/>
      <c r="GP339" s="125"/>
      <c r="GQ339" s="125"/>
      <c r="GR339" s="125"/>
      <c r="GS339" s="125"/>
      <c r="GT339" s="125"/>
      <c r="GU339" s="125"/>
      <c r="GV339" s="125"/>
      <c r="GW339" s="125"/>
      <c r="GX339" s="125"/>
      <c r="GY339" s="125"/>
      <c r="GZ339" s="125"/>
      <c r="HA339" s="125"/>
      <c r="HB339" s="125"/>
      <c r="HC339" s="125"/>
      <c r="HD339" s="125"/>
      <c r="HE339" s="125"/>
      <c r="HF339" s="125"/>
      <c r="HG339" s="125"/>
      <c r="HH339" s="125"/>
      <c r="HI339" s="125"/>
      <c r="HJ339" s="125"/>
      <c r="HK339" s="125"/>
      <c r="HL339" s="125"/>
      <c r="HM339" s="125"/>
      <c r="HN339" s="125"/>
      <c r="HO339" s="125"/>
      <c r="HP339" s="125"/>
      <c r="HQ339" s="125"/>
      <c r="HR339" s="125"/>
      <c r="HS339" s="125"/>
      <c r="HT339" s="125"/>
      <c r="HU339" s="125"/>
      <c r="HV339" s="125"/>
      <c r="HW339" s="125"/>
      <c r="HX339" s="125"/>
      <c r="HY339" s="125"/>
      <c r="HZ339" s="125"/>
      <c r="IA339" s="125"/>
      <c r="IB339" s="125"/>
      <c r="IC339" s="125"/>
      <c r="ID339" s="125"/>
      <c r="IE339" s="125"/>
      <c r="IF339" s="125"/>
      <c r="IG339" s="125"/>
      <c r="IH339" s="125"/>
      <c r="II339" s="125"/>
      <c r="IJ339" s="125"/>
      <c r="IK339" s="125"/>
      <c r="IL339" s="125"/>
      <c r="IM339" s="125"/>
      <c r="IN339" s="125"/>
      <c r="IO339" s="125"/>
      <c r="IP339" s="125"/>
      <c r="IQ339" s="125"/>
      <c r="IR339" s="125"/>
      <c r="IS339" s="125"/>
      <c r="IT339" s="125"/>
      <c r="IU339" s="125"/>
      <c r="IV339" s="125"/>
    </row>
    <row r="340" spans="1:256" ht="14.1" customHeight="1" x14ac:dyDescent="0.2">
      <c r="A340" s="151" t="s">
        <v>80</v>
      </c>
      <c r="B340" s="444" t="s">
        <v>237</v>
      </c>
      <c r="C340" s="151" t="s">
        <v>1821</v>
      </c>
      <c r="D340" s="445" t="s">
        <v>1822</v>
      </c>
      <c r="E340" s="417"/>
      <c r="F340" s="160" t="s">
        <v>13</v>
      </c>
      <c r="G340" s="487"/>
      <c r="H340" s="160">
        <f>'Прайс Громовик'!I297</f>
        <v>185.71</v>
      </c>
      <c r="I340" s="164">
        <f>'Прайс Громовик'!J297</f>
        <v>185.71</v>
      </c>
      <c r="J340" s="443"/>
      <c r="K340" s="441"/>
      <c r="L340" s="441"/>
      <c r="M340" s="441"/>
      <c r="N340" s="441"/>
      <c r="O340" s="441"/>
      <c r="P340" s="441"/>
      <c r="Q340" s="441"/>
      <c r="R340" s="441"/>
      <c r="S340" s="441"/>
      <c r="T340" s="441"/>
      <c r="U340" s="441"/>
      <c r="V340" s="441"/>
      <c r="W340" s="441"/>
      <c r="X340" s="441"/>
      <c r="Y340" s="441"/>
      <c r="Z340" s="441"/>
      <c r="AA340" s="441"/>
      <c r="AB340" s="441"/>
      <c r="AC340" s="441"/>
      <c r="AD340" s="441"/>
      <c r="AE340" s="441"/>
      <c r="AF340" s="441"/>
      <c r="AG340" s="441"/>
      <c r="AH340" s="441"/>
      <c r="AI340" s="441"/>
      <c r="AJ340" s="441"/>
      <c r="AK340" s="441"/>
      <c r="AL340" s="441"/>
      <c r="AM340" s="441"/>
      <c r="AN340" s="441"/>
      <c r="AO340" s="441"/>
      <c r="AP340" s="441"/>
      <c r="AQ340" s="441"/>
      <c r="AR340" s="441"/>
      <c r="AS340" s="441"/>
      <c r="AT340" s="441"/>
      <c r="AU340" s="441"/>
      <c r="AV340" s="441"/>
      <c r="AW340" s="441"/>
      <c r="AX340" s="441"/>
      <c r="AY340" s="441"/>
      <c r="AZ340" s="441"/>
      <c r="BA340" s="441"/>
      <c r="BB340" s="441"/>
      <c r="BC340" s="441"/>
      <c r="BD340" s="441"/>
      <c r="BE340" s="441"/>
      <c r="BF340" s="441"/>
      <c r="BG340" s="441"/>
      <c r="BH340" s="441"/>
      <c r="BI340" s="441"/>
      <c r="BJ340" s="441"/>
      <c r="BK340" s="441"/>
      <c r="BL340" s="441"/>
      <c r="BM340" s="441"/>
      <c r="BN340" s="441"/>
      <c r="BO340" s="441"/>
      <c r="BP340" s="441"/>
      <c r="BQ340" s="441"/>
      <c r="BR340" s="441"/>
      <c r="BS340" s="441"/>
      <c r="BT340" s="441"/>
      <c r="BU340" s="441"/>
      <c r="BV340" s="441"/>
      <c r="BW340" s="441"/>
      <c r="BX340" s="441"/>
      <c r="BY340" s="441"/>
      <c r="BZ340" s="441"/>
      <c r="CA340" s="441"/>
      <c r="CB340" s="441"/>
      <c r="CC340" s="441"/>
      <c r="CD340" s="441"/>
      <c r="CE340" s="441"/>
      <c r="CF340" s="441"/>
      <c r="CG340" s="441"/>
      <c r="CH340" s="441"/>
      <c r="CI340" s="441"/>
      <c r="CJ340" s="441"/>
      <c r="CK340" s="441"/>
      <c r="CL340" s="441"/>
      <c r="CM340" s="441"/>
      <c r="CN340" s="441"/>
      <c r="CO340" s="441"/>
      <c r="CP340" s="441"/>
      <c r="CQ340" s="441"/>
      <c r="CR340" s="441"/>
      <c r="CS340" s="441"/>
      <c r="CT340" s="441"/>
      <c r="CU340" s="441"/>
      <c r="CV340" s="441"/>
      <c r="CW340" s="441"/>
      <c r="CX340" s="441"/>
      <c r="CY340" s="441"/>
      <c r="CZ340" s="441"/>
      <c r="DA340" s="441"/>
      <c r="DB340" s="441"/>
      <c r="DC340" s="441"/>
      <c r="DD340" s="441"/>
      <c r="DE340" s="441"/>
      <c r="DF340" s="441"/>
      <c r="DG340" s="441"/>
      <c r="DH340" s="441"/>
      <c r="DI340" s="441"/>
      <c r="DJ340" s="441"/>
      <c r="DK340" s="441"/>
      <c r="DL340" s="441"/>
      <c r="DM340" s="441"/>
      <c r="DN340" s="441"/>
      <c r="DO340" s="441"/>
      <c r="DP340" s="441"/>
      <c r="DQ340" s="441"/>
      <c r="DR340" s="441"/>
      <c r="DS340" s="441"/>
      <c r="DT340" s="441"/>
      <c r="DU340" s="441"/>
      <c r="DV340" s="441"/>
      <c r="DW340" s="441"/>
      <c r="DX340" s="441"/>
      <c r="DY340" s="441"/>
      <c r="DZ340" s="441"/>
      <c r="EA340" s="441"/>
      <c r="EB340" s="441"/>
      <c r="EC340" s="441"/>
      <c r="ED340" s="441"/>
      <c r="EE340" s="441"/>
      <c r="EF340" s="441"/>
      <c r="EG340" s="441"/>
      <c r="EH340" s="441"/>
      <c r="EI340" s="441"/>
      <c r="EJ340" s="441"/>
      <c r="EK340" s="441"/>
      <c r="EL340" s="441"/>
      <c r="EM340" s="441"/>
      <c r="EN340" s="441"/>
      <c r="EO340" s="441"/>
      <c r="EP340" s="441"/>
      <c r="EQ340" s="441"/>
      <c r="ER340" s="441"/>
      <c r="ES340" s="441"/>
      <c r="ET340" s="441"/>
      <c r="EU340" s="441"/>
      <c r="EV340" s="441"/>
      <c r="EW340" s="441"/>
      <c r="EX340" s="441"/>
      <c r="EY340" s="441"/>
      <c r="EZ340" s="441"/>
      <c r="FA340" s="441"/>
      <c r="FB340" s="441"/>
      <c r="FC340" s="441"/>
      <c r="FD340" s="441"/>
      <c r="FE340" s="441"/>
      <c r="FF340" s="441"/>
      <c r="FG340" s="441"/>
      <c r="FH340" s="441"/>
      <c r="FI340" s="441"/>
      <c r="FJ340" s="441"/>
      <c r="FK340" s="441"/>
      <c r="FL340" s="441"/>
      <c r="FM340" s="441"/>
      <c r="FN340" s="441"/>
      <c r="FO340" s="441"/>
      <c r="FP340" s="441"/>
      <c r="FQ340" s="441"/>
      <c r="FR340" s="441"/>
      <c r="FS340" s="441"/>
      <c r="FT340" s="441"/>
      <c r="FU340" s="441"/>
      <c r="FV340" s="441"/>
      <c r="FW340" s="441"/>
      <c r="FX340" s="441"/>
      <c r="FY340" s="441"/>
      <c r="FZ340" s="441"/>
      <c r="GA340" s="441"/>
      <c r="GB340" s="441"/>
      <c r="GC340" s="441"/>
      <c r="GD340" s="441"/>
      <c r="GE340" s="441"/>
      <c r="GF340" s="441"/>
      <c r="GG340" s="441"/>
      <c r="GH340" s="441"/>
      <c r="GI340" s="441"/>
      <c r="GJ340" s="441"/>
      <c r="GK340" s="441"/>
      <c r="GL340" s="441"/>
      <c r="GM340" s="441"/>
      <c r="GN340" s="441"/>
      <c r="GO340" s="441"/>
      <c r="GP340" s="441"/>
      <c r="GQ340" s="441"/>
      <c r="GR340" s="441"/>
      <c r="GS340" s="441"/>
      <c r="GT340" s="441"/>
      <c r="GU340" s="441"/>
      <c r="GV340" s="441"/>
      <c r="GW340" s="441"/>
      <c r="GX340" s="441"/>
      <c r="GY340" s="441"/>
      <c r="GZ340" s="441"/>
      <c r="HA340" s="441"/>
      <c r="HB340" s="441"/>
      <c r="HC340" s="441"/>
      <c r="HD340" s="441"/>
      <c r="HE340" s="441"/>
      <c r="HF340" s="441"/>
      <c r="HG340" s="441"/>
      <c r="HH340" s="441"/>
      <c r="HI340" s="441"/>
      <c r="HJ340" s="441"/>
      <c r="HK340" s="441"/>
      <c r="HL340" s="441"/>
      <c r="HM340" s="441"/>
      <c r="HN340" s="441"/>
      <c r="HO340" s="441"/>
      <c r="HP340" s="441"/>
      <c r="HQ340" s="441"/>
      <c r="HR340" s="441"/>
      <c r="HS340" s="441"/>
      <c r="HT340" s="441"/>
      <c r="HU340" s="441"/>
      <c r="HV340" s="441"/>
      <c r="HW340" s="441"/>
      <c r="HX340" s="441"/>
      <c r="HY340" s="441"/>
      <c r="HZ340" s="441"/>
      <c r="IA340" s="441"/>
      <c r="IB340" s="441"/>
      <c r="IC340" s="441"/>
      <c r="ID340" s="441"/>
      <c r="IE340" s="441"/>
      <c r="IF340" s="441"/>
      <c r="IG340" s="441"/>
      <c r="IH340" s="441"/>
      <c r="II340" s="441"/>
      <c r="IJ340" s="441"/>
      <c r="IK340" s="441"/>
      <c r="IL340" s="441"/>
      <c r="IM340" s="441"/>
      <c r="IN340" s="441"/>
      <c r="IO340" s="441"/>
      <c r="IP340" s="441"/>
      <c r="IQ340" s="441"/>
      <c r="IR340" s="441"/>
      <c r="IS340" s="441"/>
      <c r="IT340" s="441"/>
      <c r="IU340" s="441"/>
      <c r="IV340" s="441"/>
    </row>
    <row r="341" spans="1:256" ht="14.1" customHeight="1" x14ac:dyDescent="0.2">
      <c r="A341" s="151" t="s">
        <v>1356</v>
      </c>
      <c r="B341" s="444" t="s">
        <v>1357</v>
      </c>
      <c r="C341" s="151" t="s">
        <v>1358</v>
      </c>
      <c r="D341" s="445" t="s">
        <v>1359</v>
      </c>
      <c r="E341" s="417"/>
      <c r="F341" s="160" t="s">
        <v>13</v>
      </c>
      <c r="G341" s="487"/>
      <c r="H341" s="160">
        <v>140</v>
      </c>
      <c r="I341" s="164">
        <v>140</v>
      </c>
      <c r="J341" s="443"/>
      <c r="K341" s="441"/>
      <c r="L341" s="441"/>
      <c r="M341" s="441"/>
      <c r="N341" s="441"/>
      <c r="O341" s="441"/>
      <c r="P341" s="441"/>
      <c r="Q341" s="441"/>
      <c r="R341" s="441"/>
      <c r="S341" s="441"/>
      <c r="T341" s="441"/>
      <c r="U341" s="441"/>
      <c r="V341" s="441"/>
      <c r="W341" s="441"/>
      <c r="X341" s="441"/>
      <c r="Y341" s="441"/>
      <c r="Z341" s="441"/>
      <c r="AA341" s="441"/>
      <c r="AB341" s="441"/>
      <c r="AC341" s="441"/>
      <c r="AD341" s="441"/>
      <c r="AE341" s="441"/>
      <c r="AF341" s="441"/>
      <c r="AG341" s="441"/>
      <c r="AH341" s="441"/>
      <c r="AI341" s="441"/>
      <c r="AJ341" s="441"/>
      <c r="AK341" s="441"/>
      <c r="AL341" s="441"/>
      <c r="AM341" s="441"/>
      <c r="AN341" s="441"/>
      <c r="AO341" s="441"/>
      <c r="AP341" s="441"/>
      <c r="AQ341" s="441"/>
      <c r="AR341" s="441"/>
      <c r="AS341" s="441"/>
      <c r="AT341" s="441"/>
      <c r="AU341" s="441"/>
      <c r="AV341" s="441"/>
      <c r="AW341" s="441"/>
      <c r="AX341" s="441"/>
      <c r="AY341" s="441"/>
      <c r="AZ341" s="441"/>
      <c r="BA341" s="441"/>
      <c r="BB341" s="441"/>
      <c r="BC341" s="441"/>
      <c r="BD341" s="441"/>
      <c r="BE341" s="441"/>
      <c r="BF341" s="441"/>
      <c r="BG341" s="441"/>
      <c r="BH341" s="441"/>
      <c r="BI341" s="441"/>
      <c r="BJ341" s="441"/>
      <c r="BK341" s="441"/>
      <c r="BL341" s="441"/>
      <c r="BM341" s="441"/>
      <c r="BN341" s="441"/>
      <c r="BO341" s="441"/>
      <c r="BP341" s="441"/>
      <c r="BQ341" s="441"/>
      <c r="BR341" s="441"/>
      <c r="BS341" s="441"/>
      <c r="BT341" s="441"/>
      <c r="BU341" s="441"/>
      <c r="BV341" s="441"/>
      <c r="BW341" s="441"/>
      <c r="BX341" s="441"/>
      <c r="BY341" s="441"/>
      <c r="BZ341" s="441"/>
      <c r="CA341" s="441"/>
      <c r="CB341" s="441"/>
      <c r="CC341" s="441"/>
      <c r="CD341" s="441"/>
      <c r="CE341" s="441"/>
      <c r="CF341" s="441"/>
      <c r="CG341" s="441"/>
      <c r="CH341" s="441"/>
      <c r="CI341" s="441"/>
      <c r="CJ341" s="441"/>
      <c r="CK341" s="441"/>
      <c r="CL341" s="441"/>
      <c r="CM341" s="441"/>
      <c r="CN341" s="441"/>
      <c r="CO341" s="441"/>
      <c r="CP341" s="441"/>
      <c r="CQ341" s="441"/>
      <c r="CR341" s="441"/>
      <c r="CS341" s="441"/>
      <c r="CT341" s="441"/>
      <c r="CU341" s="441"/>
      <c r="CV341" s="441"/>
      <c r="CW341" s="441"/>
      <c r="CX341" s="441"/>
      <c r="CY341" s="441"/>
      <c r="CZ341" s="441"/>
      <c r="DA341" s="441"/>
      <c r="DB341" s="441"/>
      <c r="DC341" s="441"/>
      <c r="DD341" s="441"/>
      <c r="DE341" s="441"/>
      <c r="DF341" s="441"/>
      <c r="DG341" s="441"/>
      <c r="DH341" s="441"/>
      <c r="DI341" s="441"/>
      <c r="DJ341" s="441"/>
      <c r="DK341" s="441"/>
      <c r="DL341" s="441"/>
      <c r="DM341" s="441"/>
      <c r="DN341" s="441"/>
      <c r="DO341" s="441"/>
      <c r="DP341" s="441"/>
      <c r="DQ341" s="441"/>
      <c r="DR341" s="441"/>
      <c r="DS341" s="441"/>
      <c r="DT341" s="441"/>
      <c r="DU341" s="441"/>
      <c r="DV341" s="441"/>
      <c r="DW341" s="441"/>
      <c r="DX341" s="441"/>
      <c r="DY341" s="441"/>
      <c r="DZ341" s="441"/>
      <c r="EA341" s="441"/>
      <c r="EB341" s="441"/>
      <c r="EC341" s="441"/>
      <c r="ED341" s="441"/>
      <c r="EE341" s="441"/>
      <c r="EF341" s="441"/>
      <c r="EG341" s="441"/>
      <c r="EH341" s="441"/>
      <c r="EI341" s="441"/>
      <c r="EJ341" s="441"/>
      <c r="EK341" s="441"/>
      <c r="EL341" s="441"/>
      <c r="EM341" s="441"/>
      <c r="EN341" s="441"/>
      <c r="EO341" s="441"/>
      <c r="EP341" s="441"/>
      <c r="EQ341" s="441"/>
      <c r="ER341" s="441"/>
      <c r="ES341" s="441"/>
      <c r="ET341" s="441"/>
      <c r="EU341" s="441"/>
      <c r="EV341" s="441"/>
      <c r="EW341" s="441"/>
      <c r="EX341" s="441"/>
      <c r="EY341" s="441"/>
      <c r="EZ341" s="441"/>
      <c r="FA341" s="441"/>
      <c r="FB341" s="441"/>
      <c r="FC341" s="441"/>
      <c r="FD341" s="441"/>
      <c r="FE341" s="441"/>
      <c r="FF341" s="441"/>
      <c r="FG341" s="441"/>
      <c r="FH341" s="441"/>
      <c r="FI341" s="441"/>
      <c r="FJ341" s="441"/>
      <c r="FK341" s="441"/>
      <c r="FL341" s="441"/>
      <c r="FM341" s="441"/>
      <c r="FN341" s="441"/>
      <c r="FO341" s="441"/>
      <c r="FP341" s="441"/>
      <c r="FQ341" s="441"/>
      <c r="FR341" s="441"/>
      <c r="FS341" s="441"/>
      <c r="FT341" s="441"/>
      <c r="FU341" s="441"/>
      <c r="FV341" s="441"/>
      <c r="FW341" s="441"/>
      <c r="FX341" s="441"/>
      <c r="FY341" s="441"/>
      <c r="FZ341" s="441"/>
      <c r="GA341" s="441"/>
      <c r="GB341" s="441"/>
      <c r="GC341" s="441"/>
      <c r="GD341" s="441"/>
      <c r="GE341" s="441"/>
      <c r="GF341" s="441"/>
      <c r="GG341" s="441"/>
      <c r="GH341" s="441"/>
      <c r="GI341" s="441"/>
      <c r="GJ341" s="441"/>
      <c r="GK341" s="441"/>
      <c r="GL341" s="441"/>
      <c r="GM341" s="441"/>
      <c r="GN341" s="441"/>
      <c r="GO341" s="441"/>
      <c r="GP341" s="441"/>
      <c r="GQ341" s="441"/>
      <c r="GR341" s="441"/>
      <c r="GS341" s="441"/>
      <c r="GT341" s="441"/>
      <c r="GU341" s="441"/>
      <c r="GV341" s="441"/>
      <c r="GW341" s="441"/>
      <c r="GX341" s="441"/>
      <c r="GY341" s="441"/>
      <c r="GZ341" s="441"/>
      <c r="HA341" s="441"/>
      <c r="HB341" s="441"/>
      <c r="HC341" s="441"/>
      <c r="HD341" s="441"/>
      <c r="HE341" s="441"/>
      <c r="HF341" s="441"/>
      <c r="HG341" s="441"/>
      <c r="HH341" s="441"/>
      <c r="HI341" s="441"/>
      <c r="HJ341" s="441"/>
      <c r="HK341" s="441"/>
      <c r="HL341" s="441"/>
      <c r="HM341" s="441"/>
      <c r="HN341" s="441"/>
      <c r="HO341" s="441"/>
      <c r="HP341" s="441"/>
      <c r="HQ341" s="441"/>
      <c r="HR341" s="441"/>
      <c r="HS341" s="441"/>
      <c r="HT341" s="441"/>
      <c r="HU341" s="441"/>
      <c r="HV341" s="441"/>
      <c r="HW341" s="441"/>
      <c r="HX341" s="441"/>
      <c r="HY341" s="441"/>
      <c r="HZ341" s="441"/>
      <c r="IA341" s="441"/>
      <c r="IB341" s="441"/>
      <c r="IC341" s="441"/>
      <c r="ID341" s="441"/>
      <c r="IE341" s="441"/>
      <c r="IF341" s="441"/>
      <c r="IG341" s="441"/>
      <c r="IH341" s="441"/>
      <c r="II341" s="441"/>
      <c r="IJ341" s="441"/>
      <c r="IK341" s="441"/>
      <c r="IL341" s="441"/>
      <c r="IM341" s="441"/>
      <c r="IN341" s="441"/>
      <c r="IO341" s="441"/>
      <c r="IP341" s="441"/>
      <c r="IQ341" s="441"/>
      <c r="IR341" s="441"/>
      <c r="IS341" s="441"/>
      <c r="IT341" s="441"/>
      <c r="IU341" s="441"/>
      <c r="IV341" s="441"/>
    </row>
    <row r="342" spans="1:256" ht="14.1" customHeight="1" x14ac:dyDescent="0.2">
      <c r="A342" s="151" t="s">
        <v>84</v>
      </c>
      <c r="B342" s="151" t="s">
        <v>229</v>
      </c>
      <c r="C342" s="151" t="s">
        <v>85</v>
      </c>
      <c r="D342" s="159" t="s">
        <v>86</v>
      </c>
      <c r="E342" s="173" t="s">
        <v>87</v>
      </c>
      <c r="F342" s="160" t="s">
        <v>13</v>
      </c>
      <c r="G342" s="160"/>
      <c r="H342" s="160">
        <v>59.25</v>
      </c>
      <c r="I342" s="164">
        <v>56.02</v>
      </c>
      <c r="J342" s="63"/>
    </row>
    <row r="343" spans="1:256" ht="14.1" customHeight="1" x14ac:dyDescent="0.2">
      <c r="A343" s="153" t="s">
        <v>1362</v>
      </c>
      <c r="B343" s="444" t="s">
        <v>283</v>
      </c>
      <c r="C343" s="151" t="s">
        <v>1363</v>
      </c>
      <c r="D343" s="445" t="s">
        <v>1364</v>
      </c>
      <c r="E343" s="417"/>
      <c r="F343" s="160" t="s">
        <v>13</v>
      </c>
      <c r="G343" s="418"/>
      <c r="H343" s="160">
        <v>59.62</v>
      </c>
      <c r="I343" s="164">
        <v>53.4</v>
      </c>
      <c r="J343" s="443"/>
      <c r="K343" s="441"/>
      <c r="L343" s="441"/>
      <c r="M343" s="441"/>
      <c r="N343" s="441"/>
      <c r="O343" s="441"/>
      <c r="P343" s="441"/>
      <c r="Q343" s="441"/>
      <c r="R343" s="441"/>
      <c r="S343" s="441"/>
      <c r="T343" s="441"/>
      <c r="U343" s="441"/>
      <c r="V343" s="441"/>
      <c r="W343" s="441"/>
      <c r="X343" s="441"/>
      <c r="Y343" s="441"/>
      <c r="Z343" s="441"/>
      <c r="AA343" s="441"/>
      <c r="AB343" s="441"/>
      <c r="AC343" s="441"/>
      <c r="AD343" s="441"/>
      <c r="AE343" s="441"/>
      <c r="AF343" s="441"/>
      <c r="AG343" s="441"/>
      <c r="AH343" s="441"/>
      <c r="AI343" s="441"/>
      <c r="AJ343" s="441"/>
      <c r="AK343" s="441"/>
      <c r="AL343" s="441"/>
      <c r="AM343" s="441"/>
      <c r="AN343" s="441"/>
      <c r="AO343" s="441"/>
      <c r="AP343" s="441"/>
      <c r="AQ343" s="441"/>
      <c r="AR343" s="441"/>
      <c r="AS343" s="441"/>
      <c r="AT343" s="441"/>
      <c r="AU343" s="441"/>
      <c r="AV343" s="441"/>
      <c r="AW343" s="441"/>
      <c r="AX343" s="441"/>
      <c r="AY343" s="441"/>
      <c r="AZ343" s="441"/>
      <c r="BA343" s="441"/>
      <c r="BB343" s="441"/>
      <c r="BC343" s="441"/>
      <c r="BD343" s="441"/>
      <c r="BE343" s="441"/>
      <c r="BF343" s="441"/>
      <c r="BG343" s="441"/>
      <c r="BH343" s="441"/>
      <c r="BI343" s="441"/>
      <c r="BJ343" s="441"/>
      <c r="BK343" s="441"/>
      <c r="BL343" s="441"/>
      <c r="BM343" s="441"/>
      <c r="BN343" s="441"/>
      <c r="BO343" s="441"/>
      <c r="BP343" s="441"/>
      <c r="BQ343" s="441"/>
      <c r="BR343" s="441"/>
      <c r="BS343" s="441"/>
      <c r="BT343" s="441"/>
      <c r="BU343" s="441"/>
      <c r="BV343" s="441"/>
      <c r="BW343" s="441"/>
      <c r="BX343" s="441"/>
      <c r="BY343" s="441"/>
      <c r="BZ343" s="441"/>
      <c r="CA343" s="441"/>
      <c r="CB343" s="441"/>
      <c r="CC343" s="441"/>
      <c r="CD343" s="441"/>
      <c r="CE343" s="441"/>
      <c r="CF343" s="441"/>
      <c r="CG343" s="441"/>
      <c r="CH343" s="441"/>
      <c r="CI343" s="441"/>
      <c r="CJ343" s="441"/>
      <c r="CK343" s="441"/>
      <c r="CL343" s="441"/>
      <c r="CM343" s="441"/>
      <c r="CN343" s="441"/>
      <c r="CO343" s="441"/>
      <c r="CP343" s="441"/>
      <c r="CQ343" s="441"/>
      <c r="CR343" s="441"/>
      <c r="CS343" s="441"/>
      <c r="CT343" s="441"/>
      <c r="CU343" s="441"/>
      <c r="CV343" s="441"/>
      <c r="CW343" s="441"/>
      <c r="CX343" s="441"/>
      <c r="CY343" s="441"/>
      <c r="CZ343" s="441"/>
      <c r="DA343" s="441"/>
      <c r="DB343" s="441"/>
      <c r="DC343" s="441"/>
      <c r="DD343" s="441"/>
      <c r="DE343" s="441"/>
      <c r="DF343" s="441"/>
      <c r="DG343" s="441"/>
      <c r="DH343" s="441"/>
      <c r="DI343" s="441"/>
      <c r="DJ343" s="441"/>
      <c r="DK343" s="441"/>
      <c r="DL343" s="441"/>
      <c r="DM343" s="441"/>
      <c r="DN343" s="441"/>
      <c r="DO343" s="441"/>
      <c r="DP343" s="441"/>
      <c r="DQ343" s="441"/>
      <c r="DR343" s="441"/>
      <c r="DS343" s="441"/>
      <c r="DT343" s="441"/>
      <c r="DU343" s="441"/>
      <c r="DV343" s="441"/>
      <c r="DW343" s="441"/>
      <c r="DX343" s="441"/>
      <c r="DY343" s="441"/>
      <c r="DZ343" s="441"/>
      <c r="EA343" s="441"/>
      <c r="EB343" s="441"/>
      <c r="EC343" s="441"/>
      <c r="ED343" s="441"/>
      <c r="EE343" s="441"/>
      <c r="EF343" s="441"/>
      <c r="EG343" s="441"/>
      <c r="EH343" s="441"/>
      <c r="EI343" s="441"/>
      <c r="EJ343" s="441"/>
      <c r="EK343" s="441"/>
      <c r="EL343" s="441"/>
      <c r="EM343" s="441"/>
      <c r="EN343" s="441"/>
      <c r="EO343" s="441"/>
      <c r="EP343" s="441"/>
      <c r="EQ343" s="441"/>
      <c r="ER343" s="441"/>
      <c r="ES343" s="441"/>
      <c r="ET343" s="441"/>
      <c r="EU343" s="441"/>
      <c r="EV343" s="441"/>
      <c r="EW343" s="441"/>
      <c r="EX343" s="441"/>
      <c r="EY343" s="441"/>
      <c r="EZ343" s="441"/>
      <c r="FA343" s="441"/>
      <c r="FB343" s="441"/>
      <c r="FC343" s="441"/>
      <c r="FD343" s="441"/>
      <c r="FE343" s="441"/>
      <c r="FF343" s="441"/>
      <c r="FG343" s="441"/>
      <c r="FH343" s="441"/>
      <c r="FI343" s="441"/>
      <c r="FJ343" s="441"/>
      <c r="FK343" s="441"/>
      <c r="FL343" s="441"/>
      <c r="FM343" s="441"/>
      <c r="FN343" s="441"/>
      <c r="FO343" s="441"/>
      <c r="FP343" s="441"/>
      <c r="FQ343" s="441"/>
      <c r="FR343" s="441"/>
      <c r="FS343" s="441"/>
      <c r="FT343" s="441"/>
      <c r="FU343" s="441"/>
      <c r="FV343" s="441"/>
      <c r="FW343" s="441"/>
      <c r="FX343" s="441"/>
      <c r="FY343" s="441"/>
      <c r="FZ343" s="441"/>
      <c r="GA343" s="441"/>
      <c r="GB343" s="441"/>
      <c r="GC343" s="441"/>
      <c r="GD343" s="441"/>
      <c r="GE343" s="441"/>
      <c r="GF343" s="441"/>
      <c r="GG343" s="441"/>
      <c r="GH343" s="441"/>
      <c r="GI343" s="441"/>
      <c r="GJ343" s="441"/>
      <c r="GK343" s="441"/>
      <c r="GL343" s="441"/>
      <c r="GM343" s="441"/>
      <c r="GN343" s="441"/>
      <c r="GO343" s="441"/>
      <c r="GP343" s="441"/>
      <c r="GQ343" s="441"/>
      <c r="GR343" s="441"/>
      <c r="GS343" s="441"/>
      <c r="GT343" s="441"/>
      <c r="GU343" s="441"/>
      <c r="GV343" s="441"/>
      <c r="GW343" s="441"/>
      <c r="GX343" s="441"/>
      <c r="GY343" s="441"/>
      <c r="GZ343" s="441"/>
      <c r="HA343" s="441"/>
      <c r="HB343" s="441"/>
      <c r="HC343" s="441"/>
      <c r="HD343" s="441"/>
      <c r="HE343" s="441"/>
      <c r="HF343" s="441"/>
      <c r="HG343" s="441"/>
      <c r="HH343" s="441"/>
      <c r="HI343" s="441"/>
      <c r="HJ343" s="441"/>
      <c r="HK343" s="441"/>
      <c r="HL343" s="441"/>
      <c r="HM343" s="441"/>
      <c r="HN343" s="441"/>
      <c r="HO343" s="441"/>
      <c r="HP343" s="441"/>
      <c r="HQ343" s="441"/>
      <c r="HR343" s="441"/>
      <c r="HS343" s="441"/>
      <c r="HT343" s="441"/>
      <c r="HU343" s="441"/>
      <c r="HV343" s="441"/>
      <c r="HW343" s="441"/>
      <c r="HX343" s="441"/>
      <c r="HY343" s="441"/>
      <c r="HZ343" s="441"/>
      <c r="IA343" s="441"/>
      <c r="IB343" s="441"/>
      <c r="IC343" s="441"/>
      <c r="ID343" s="441"/>
      <c r="IE343" s="441"/>
      <c r="IF343" s="441"/>
      <c r="IG343" s="441"/>
      <c r="IH343" s="441"/>
      <c r="II343" s="441"/>
      <c r="IJ343" s="441"/>
      <c r="IK343" s="441"/>
      <c r="IL343" s="441"/>
      <c r="IM343" s="441"/>
      <c r="IN343" s="441"/>
      <c r="IO343" s="441"/>
      <c r="IP343" s="441"/>
      <c r="IQ343" s="441"/>
      <c r="IR343" s="441"/>
      <c r="IS343" s="441"/>
      <c r="IT343" s="441"/>
      <c r="IU343" s="441"/>
      <c r="IV343" s="441"/>
    </row>
    <row r="344" spans="1:256" ht="14.1" customHeight="1" x14ac:dyDescent="0.2">
      <c r="A344" s="153" t="s">
        <v>84</v>
      </c>
      <c r="B344" s="444" t="s">
        <v>237</v>
      </c>
      <c r="C344" s="151" t="s">
        <v>1818</v>
      </c>
      <c r="D344" s="445" t="s">
        <v>1819</v>
      </c>
      <c r="E344" s="444" t="s">
        <v>1820</v>
      </c>
      <c r="F344" s="160" t="s">
        <v>13</v>
      </c>
      <c r="G344" s="418"/>
      <c r="H344" s="160">
        <v>110</v>
      </c>
      <c r="I344" s="164">
        <v>110</v>
      </c>
      <c r="J344" s="443"/>
      <c r="K344" s="441"/>
      <c r="L344" s="441"/>
      <c r="M344" s="441"/>
      <c r="N344" s="441"/>
      <c r="O344" s="441"/>
      <c r="P344" s="441"/>
      <c r="Q344" s="441"/>
      <c r="R344" s="441"/>
      <c r="S344" s="441"/>
      <c r="T344" s="441"/>
      <c r="U344" s="441"/>
      <c r="V344" s="441"/>
      <c r="W344" s="441"/>
      <c r="X344" s="441"/>
      <c r="Y344" s="441"/>
      <c r="Z344" s="441"/>
      <c r="AA344" s="441"/>
      <c r="AB344" s="441"/>
      <c r="AC344" s="441"/>
      <c r="AD344" s="441"/>
      <c r="AE344" s="441"/>
      <c r="AF344" s="441"/>
      <c r="AG344" s="441"/>
      <c r="AH344" s="441"/>
      <c r="AI344" s="441"/>
      <c r="AJ344" s="441"/>
      <c r="AK344" s="441"/>
      <c r="AL344" s="441"/>
      <c r="AM344" s="441"/>
      <c r="AN344" s="441"/>
      <c r="AO344" s="441"/>
      <c r="AP344" s="441"/>
      <c r="AQ344" s="441"/>
      <c r="AR344" s="441"/>
      <c r="AS344" s="441"/>
      <c r="AT344" s="441"/>
      <c r="AU344" s="441"/>
      <c r="AV344" s="441"/>
      <c r="AW344" s="441"/>
      <c r="AX344" s="441"/>
      <c r="AY344" s="441"/>
      <c r="AZ344" s="441"/>
      <c r="BA344" s="441"/>
      <c r="BB344" s="441"/>
      <c r="BC344" s="441"/>
      <c r="BD344" s="441"/>
      <c r="BE344" s="441"/>
      <c r="BF344" s="441"/>
      <c r="BG344" s="441"/>
      <c r="BH344" s="441"/>
      <c r="BI344" s="441"/>
      <c r="BJ344" s="441"/>
      <c r="BK344" s="441"/>
      <c r="BL344" s="441"/>
      <c r="BM344" s="441"/>
      <c r="BN344" s="441"/>
      <c r="BO344" s="441"/>
      <c r="BP344" s="441"/>
      <c r="BQ344" s="441"/>
      <c r="BR344" s="441"/>
      <c r="BS344" s="441"/>
      <c r="BT344" s="441"/>
      <c r="BU344" s="441"/>
      <c r="BV344" s="441"/>
      <c r="BW344" s="441"/>
      <c r="BX344" s="441"/>
      <c r="BY344" s="441"/>
      <c r="BZ344" s="441"/>
      <c r="CA344" s="441"/>
      <c r="CB344" s="441"/>
      <c r="CC344" s="441"/>
      <c r="CD344" s="441"/>
      <c r="CE344" s="441"/>
      <c r="CF344" s="441"/>
      <c r="CG344" s="441"/>
      <c r="CH344" s="441"/>
      <c r="CI344" s="441"/>
      <c r="CJ344" s="441"/>
      <c r="CK344" s="441"/>
      <c r="CL344" s="441"/>
      <c r="CM344" s="441"/>
      <c r="CN344" s="441"/>
      <c r="CO344" s="441"/>
      <c r="CP344" s="441"/>
      <c r="CQ344" s="441"/>
      <c r="CR344" s="441"/>
      <c r="CS344" s="441"/>
      <c r="CT344" s="441"/>
      <c r="CU344" s="441"/>
      <c r="CV344" s="441"/>
      <c r="CW344" s="441"/>
      <c r="CX344" s="441"/>
      <c r="CY344" s="441"/>
      <c r="CZ344" s="441"/>
      <c r="DA344" s="441"/>
      <c r="DB344" s="441"/>
      <c r="DC344" s="441"/>
      <c r="DD344" s="441"/>
      <c r="DE344" s="441"/>
      <c r="DF344" s="441"/>
      <c r="DG344" s="441"/>
      <c r="DH344" s="441"/>
      <c r="DI344" s="441"/>
      <c r="DJ344" s="441"/>
      <c r="DK344" s="441"/>
      <c r="DL344" s="441"/>
      <c r="DM344" s="441"/>
      <c r="DN344" s="441"/>
      <c r="DO344" s="441"/>
      <c r="DP344" s="441"/>
      <c r="DQ344" s="441"/>
      <c r="DR344" s="441"/>
      <c r="DS344" s="441"/>
      <c r="DT344" s="441"/>
      <c r="DU344" s="441"/>
      <c r="DV344" s="441"/>
      <c r="DW344" s="441"/>
      <c r="DX344" s="441"/>
      <c r="DY344" s="441"/>
      <c r="DZ344" s="441"/>
      <c r="EA344" s="441"/>
      <c r="EB344" s="441"/>
      <c r="EC344" s="441"/>
      <c r="ED344" s="441"/>
      <c r="EE344" s="441"/>
      <c r="EF344" s="441"/>
      <c r="EG344" s="441"/>
      <c r="EH344" s="441"/>
      <c r="EI344" s="441"/>
      <c r="EJ344" s="441"/>
      <c r="EK344" s="441"/>
      <c r="EL344" s="441"/>
      <c r="EM344" s="441"/>
      <c r="EN344" s="441"/>
      <c r="EO344" s="441"/>
      <c r="EP344" s="441"/>
      <c r="EQ344" s="441"/>
      <c r="ER344" s="441"/>
      <c r="ES344" s="441"/>
      <c r="ET344" s="441"/>
      <c r="EU344" s="441"/>
      <c r="EV344" s="441"/>
      <c r="EW344" s="441"/>
      <c r="EX344" s="441"/>
      <c r="EY344" s="441"/>
      <c r="EZ344" s="441"/>
      <c r="FA344" s="441"/>
      <c r="FB344" s="441"/>
      <c r="FC344" s="441"/>
      <c r="FD344" s="441"/>
      <c r="FE344" s="441"/>
      <c r="FF344" s="441"/>
      <c r="FG344" s="441"/>
      <c r="FH344" s="441"/>
      <c r="FI344" s="441"/>
      <c r="FJ344" s="441"/>
      <c r="FK344" s="441"/>
      <c r="FL344" s="441"/>
      <c r="FM344" s="441"/>
      <c r="FN344" s="441"/>
      <c r="FO344" s="441"/>
      <c r="FP344" s="441"/>
      <c r="FQ344" s="441"/>
      <c r="FR344" s="441"/>
      <c r="FS344" s="441"/>
      <c r="FT344" s="441"/>
      <c r="FU344" s="441"/>
      <c r="FV344" s="441"/>
      <c r="FW344" s="441"/>
      <c r="FX344" s="441"/>
      <c r="FY344" s="441"/>
      <c r="FZ344" s="441"/>
      <c r="GA344" s="441"/>
      <c r="GB344" s="441"/>
      <c r="GC344" s="441"/>
      <c r="GD344" s="441"/>
      <c r="GE344" s="441"/>
      <c r="GF344" s="441"/>
      <c r="GG344" s="441"/>
      <c r="GH344" s="441"/>
      <c r="GI344" s="441"/>
      <c r="GJ344" s="441"/>
      <c r="GK344" s="441"/>
      <c r="GL344" s="441"/>
      <c r="GM344" s="441"/>
      <c r="GN344" s="441"/>
      <c r="GO344" s="441"/>
      <c r="GP344" s="441"/>
      <c r="GQ344" s="441"/>
      <c r="GR344" s="441"/>
      <c r="GS344" s="441"/>
      <c r="GT344" s="441"/>
      <c r="GU344" s="441"/>
      <c r="GV344" s="441"/>
      <c r="GW344" s="441"/>
      <c r="GX344" s="441"/>
      <c r="GY344" s="441"/>
      <c r="GZ344" s="441"/>
      <c r="HA344" s="441"/>
      <c r="HB344" s="441"/>
      <c r="HC344" s="441"/>
      <c r="HD344" s="441"/>
      <c r="HE344" s="441"/>
      <c r="HF344" s="441"/>
      <c r="HG344" s="441"/>
      <c r="HH344" s="441"/>
      <c r="HI344" s="441"/>
      <c r="HJ344" s="441"/>
      <c r="HK344" s="441"/>
      <c r="HL344" s="441"/>
      <c r="HM344" s="441"/>
      <c r="HN344" s="441"/>
      <c r="HO344" s="441"/>
      <c r="HP344" s="441"/>
      <c r="HQ344" s="441"/>
      <c r="HR344" s="441"/>
      <c r="HS344" s="441"/>
      <c r="HT344" s="441"/>
      <c r="HU344" s="441"/>
      <c r="HV344" s="441"/>
      <c r="HW344" s="441"/>
      <c r="HX344" s="441"/>
      <c r="HY344" s="441"/>
      <c r="HZ344" s="441"/>
      <c r="IA344" s="441"/>
      <c r="IB344" s="441"/>
      <c r="IC344" s="441"/>
      <c r="ID344" s="441"/>
      <c r="IE344" s="441"/>
      <c r="IF344" s="441"/>
      <c r="IG344" s="441"/>
      <c r="IH344" s="441"/>
      <c r="II344" s="441"/>
      <c r="IJ344" s="441"/>
      <c r="IK344" s="441"/>
      <c r="IL344" s="441"/>
      <c r="IM344" s="441"/>
      <c r="IN344" s="441"/>
      <c r="IO344" s="441"/>
      <c r="IP344" s="441"/>
      <c r="IQ344" s="441"/>
      <c r="IR344" s="441"/>
      <c r="IS344" s="441"/>
      <c r="IT344" s="441"/>
      <c r="IU344" s="441"/>
      <c r="IV344" s="441"/>
    </row>
    <row r="345" spans="1:256" ht="14.1" customHeight="1" x14ac:dyDescent="0.2">
      <c r="A345" s="153" t="s">
        <v>1342</v>
      </c>
      <c r="B345" s="444" t="s">
        <v>224</v>
      </c>
      <c r="C345" s="151" t="s">
        <v>1343</v>
      </c>
      <c r="D345" s="445" t="s">
        <v>1344</v>
      </c>
      <c r="E345" s="417"/>
      <c r="F345" s="160" t="s">
        <v>13</v>
      </c>
      <c r="G345" s="418"/>
      <c r="H345" s="160">
        <v>56.64</v>
      </c>
      <c r="I345" s="164">
        <v>72</v>
      </c>
      <c r="J345" s="443"/>
      <c r="K345" s="441"/>
      <c r="L345" s="441"/>
      <c r="M345" s="441"/>
      <c r="N345" s="441"/>
      <c r="O345" s="441"/>
      <c r="P345" s="441"/>
      <c r="Q345" s="441"/>
      <c r="R345" s="441"/>
      <c r="S345" s="441"/>
      <c r="T345" s="441"/>
      <c r="U345" s="441"/>
      <c r="V345" s="441"/>
      <c r="W345" s="441"/>
      <c r="X345" s="441"/>
      <c r="Y345" s="441"/>
      <c r="Z345" s="441"/>
      <c r="AA345" s="441"/>
      <c r="AB345" s="441"/>
      <c r="AC345" s="441"/>
      <c r="AD345" s="441"/>
      <c r="AE345" s="441"/>
      <c r="AF345" s="441"/>
      <c r="AG345" s="441"/>
      <c r="AH345" s="441"/>
      <c r="AI345" s="441"/>
      <c r="AJ345" s="441"/>
      <c r="AK345" s="441"/>
      <c r="AL345" s="441"/>
      <c r="AM345" s="441"/>
      <c r="AN345" s="441"/>
      <c r="AO345" s="441"/>
      <c r="AP345" s="441"/>
      <c r="AQ345" s="441"/>
      <c r="AR345" s="441"/>
      <c r="AS345" s="441"/>
      <c r="AT345" s="441"/>
      <c r="AU345" s="441"/>
      <c r="AV345" s="441"/>
      <c r="AW345" s="441"/>
      <c r="AX345" s="441"/>
      <c r="AY345" s="441"/>
      <c r="AZ345" s="441"/>
      <c r="BA345" s="441"/>
      <c r="BB345" s="441"/>
      <c r="BC345" s="441"/>
      <c r="BD345" s="441"/>
      <c r="BE345" s="441"/>
      <c r="BF345" s="441"/>
      <c r="BG345" s="441"/>
      <c r="BH345" s="441"/>
      <c r="BI345" s="441"/>
      <c r="BJ345" s="441"/>
      <c r="BK345" s="441"/>
      <c r="BL345" s="441"/>
      <c r="BM345" s="441"/>
      <c r="BN345" s="441"/>
      <c r="BO345" s="441"/>
      <c r="BP345" s="441"/>
      <c r="BQ345" s="441"/>
      <c r="BR345" s="441"/>
      <c r="BS345" s="441"/>
      <c r="BT345" s="441"/>
      <c r="BU345" s="441"/>
      <c r="BV345" s="441"/>
      <c r="BW345" s="441"/>
      <c r="BX345" s="441"/>
      <c r="BY345" s="441"/>
      <c r="BZ345" s="441"/>
      <c r="CA345" s="441"/>
      <c r="CB345" s="441"/>
      <c r="CC345" s="441"/>
      <c r="CD345" s="441"/>
      <c r="CE345" s="441"/>
      <c r="CF345" s="441"/>
      <c r="CG345" s="441"/>
      <c r="CH345" s="441"/>
      <c r="CI345" s="441"/>
      <c r="CJ345" s="441"/>
      <c r="CK345" s="441"/>
      <c r="CL345" s="441"/>
      <c r="CM345" s="441"/>
      <c r="CN345" s="441"/>
      <c r="CO345" s="441"/>
      <c r="CP345" s="441"/>
      <c r="CQ345" s="441"/>
      <c r="CR345" s="441"/>
      <c r="CS345" s="441"/>
      <c r="CT345" s="441"/>
      <c r="CU345" s="441"/>
      <c r="CV345" s="441"/>
      <c r="CW345" s="441"/>
      <c r="CX345" s="441"/>
      <c r="CY345" s="441"/>
      <c r="CZ345" s="441"/>
      <c r="DA345" s="441"/>
      <c r="DB345" s="441"/>
      <c r="DC345" s="441"/>
      <c r="DD345" s="441"/>
      <c r="DE345" s="441"/>
      <c r="DF345" s="441"/>
      <c r="DG345" s="441"/>
      <c r="DH345" s="441"/>
      <c r="DI345" s="441"/>
      <c r="DJ345" s="441"/>
      <c r="DK345" s="441"/>
      <c r="DL345" s="441"/>
      <c r="DM345" s="441"/>
      <c r="DN345" s="441"/>
      <c r="DO345" s="441"/>
      <c r="DP345" s="441"/>
      <c r="DQ345" s="441"/>
      <c r="DR345" s="441"/>
      <c r="DS345" s="441"/>
      <c r="DT345" s="441"/>
      <c r="DU345" s="441"/>
      <c r="DV345" s="441"/>
      <c r="DW345" s="441"/>
      <c r="DX345" s="441"/>
      <c r="DY345" s="441"/>
      <c r="DZ345" s="441"/>
      <c r="EA345" s="441"/>
      <c r="EB345" s="441"/>
      <c r="EC345" s="441"/>
      <c r="ED345" s="441"/>
      <c r="EE345" s="441"/>
      <c r="EF345" s="441"/>
      <c r="EG345" s="441"/>
      <c r="EH345" s="441"/>
      <c r="EI345" s="441"/>
      <c r="EJ345" s="441"/>
      <c r="EK345" s="441"/>
      <c r="EL345" s="441"/>
      <c r="EM345" s="441"/>
      <c r="EN345" s="441"/>
      <c r="EO345" s="441"/>
      <c r="EP345" s="441"/>
      <c r="EQ345" s="441"/>
      <c r="ER345" s="441"/>
      <c r="ES345" s="441"/>
      <c r="ET345" s="441"/>
      <c r="EU345" s="441"/>
      <c r="EV345" s="441"/>
      <c r="EW345" s="441"/>
      <c r="EX345" s="441"/>
      <c r="EY345" s="441"/>
      <c r="EZ345" s="441"/>
      <c r="FA345" s="441"/>
      <c r="FB345" s="441"/>
      <c r="FC345" s="441"/>
      <c r="FD345" s="441"/>
      <c r="FE345" s="441"/>
      <c r="FF345" s="441"/>
      <c r="FG345" s="441"/>
      <c r="FH345" s="441"/>
      <c r="FI345" s="441"/>
      <c r="FJ345" s="441"/>
      <c r="FK345" s="441"/>
      <c r="FL345" s="441"/>
      <c r="FM345" s="441"/>
      <c r="FN345" s="441"/>
      <c r="FO345" s="441"/>
      <c r="FP345" s="441"/>
      <c r="FQ345" s="441"/>
      <c r="FR345" s="441"/>
      <c r="FS345" s="441"/>
      <c r="FT345" s="441"/>
      <c r="FU345" s="441"/>
      <c r="FV345" s="441"/>
      <c r="FW345" s="441"/>
      <c r="FX345" s="441"/>
      <c r="FY345" s="441"/>
      <c r="FZ345" s="441"/>
      <c r="GA345" s="441"/>
      <c r="GB345" s="441"/>
      <c r="GC345" s="441"/>
      <c r="GD345" s="441"/>
      <c r="GE345" s="441"/>
      <c r="GF345" s="441"/>
      <c r="GG345" s="441"/>
      <c r="GH345" s="441"/>
      <c r="GI345" s="441"/>
      <c r="GJ345" s="441"/>
      <c r="GK345" s="441"/>
      <c r="GL345" s="441"/>
      <c r="GM345" s="441"/>
      <c r="GN345" s="441"/>
      <c r="GO345" s="441"/>
      <c r="GP345" s="441"/>
      <c r="GQ345" s="441"/>
      <c r="GR345" s="441"/>
      <c r="GS345" s="441"/>
      <c r="GT345" s="441"/>
      <c r="GU345" s="441"/>
      <c r="GV345" s="441"/>
      <c r="GW345" s="441"/>
      <c r="GX345" s="441"/>
      <c r="GY345" s="441"/>
      <c r="GZ345" s="441"/>
      <c r="HA345" s="441"/>
      <c r="HB345" s="441"/>
      <c r="HC345" s="441"/>
      <c r="HD345" s="441"/>
      <c r="HE345" s="441"/>
      <c r="HF345" s="441"/>
      <c r="HG345" s="441"/>
      <c r="HH345" s="441"/>
      <c r="HI345" s="441"/>
      <c r="HJ345" s="441"/>
      <c r="HK345" s="441"/>
      <c r="HL345" s="441"/>
      <c r="HM345" s="441"/>
      <c r="HN345" s="441"/>
      <c r="HO345" s="441"/>
      <c r="HP345" s="441"/>
      <c r="HQ345" s="441"/>
      <c r="HR345" s="441"/>
      <c r="HS345" s="441"/>
      <c r="HT345" s="441"/>
      <c r="HU345" s="441"/>
      <c r="HV345" s="441"/>
      <c r="HW345" s="441"/>
      <c r="HX345" s="441"/>
      <c r="HY345" s="441"/>
      <c r="HZ345" s="441"/>
      <c r="IA345" s="441"/>
      <c r="IB345" s="441"/>
      <c r="IC345" s="441"/>
      <c r="ID345" s="441"/>
      <c r="IE345" s="441"/>
      <c r="IF345" s="441"/>
      <c r="IG345" s="441"/>
      <c r="IH345" s="441"/>
      <c r="II345" s="441"/>
      <c r="IJ345" s="441"/>
      <c r="IK345" s="441"/>
      <c r="IL345" s="441"/>
      <c r="IM345" s="441"/>
      <c r="IN345" s="441"/>
      <c r="IO345" s="441"/>
      <c r="IP345" s="441"/>
      <c r="IQ345" s="441"/>
      <c r="IR345" s="441"/>
      <c r="IS345" s="441"/>
      <c r="IT345" s="441"/>
      <c r="IU345" s="441"/>
      <c r="IV345" s="441"/>
    </row>
    <row r="346" spans="1:256" ht="14.1" customHeight="1" x14ac:dyDescent="0.2">
      <c r="A346" s="153" t="s">
        <v>867</v>
      </c>
      <c r="B346" s="151" t="s">
        <v>283</v>
      </c>
      <c r="C346" s="151" t="s">
        <v>866</v>
      </c>
      <c r="D346" s="159" t="s">
        <v>868</v>
      </c>
      <c r="E346" s="173" t="s">
        <v>865</v>
      </c>
      <c r="F346" s="160" t="s">
        <v>13</v>
      </c>
      <c r="G346" s="160"/>
      <c r="H346" s="160">
        <v>412.08</v>
      </c>
      <c r="I346" s="164">
        <f>'Прайс Громовик'!J307</f>
        <v>467.94</v>
      </c>
      <c r="J346" s="123"/>
    </row>
    <row r="347" spans="1:256" ht="14.1" customHeight="1" x14ac:dyDescent="0.2">
      <c r="A347" s="153" t="s">
        <v>1327</v>
      </c>
      <c r="B347" s="151" t="s">
        <v>283</v>
      </c>
      <c r="C347" s="151" t="s">
        <v>1328</v>
      </c>
      <c r="D347" s="445" t="s">
        <v>1329</v>
      </c>
      <c r="E347" s="417"/>
      <c r="F347" s="160" t="s">
        <v>13</v>
      </c>
      <c r="G347" s="418"/>
      <c r="H347" s="160">
        <v>543.38</v>
      </c>
      <c r="I347" s="164">
        <v>538</v>
      </c>
      <c r="J347" s="443"/>
      <c r="K347" s="441"/>
      <c r="L347" s="441"/>
      <c r="M347" s="441"/>
      <c r="N347" s="441"/>
      <c r="O347" s="441"/>
      <c r="P347" s="441"/>
      <c r="Q347" s="441"/>
      <c r="R347" s="441"/>
      <c r="S347" s="441"/>
      <c r="T347" s="441"/>
      <c r="U347" s="441"/>
      <c r="V347" s="441"/>
      <c r="W347" s="441"/>
      <c r="X347" s="441"/>
      <c r="Y347" s="441"/>
      <c r="Z347" s="441"/>
      <c r="AA347" s="441"/>
      <c r="AB347" s="441"/>
      <c r="AC347" s="441"/>
      <c r="AD347" s="441"/>
      <c r="AE347" s="441"/>
      <c r="AF347" s="441"/>
      <c r="AG347" s="441"/>
      <c r="AH347" s="441"/>
      <c r="AI347" s="441"/>
      <c r="AJ347" s="441"/>
      <c r="AK347" s="441"/>
      <c r="AL347" s="441"/>
      <c r="AM347" s="441"/>
      <c r="AN347" s="441"/>
      <c r="AO347" s="441"/>
      <c r="AP347" s="441"/>
      <c r="AQ347" s="441"/>
      <c r="AR347" s="441"/>
      <c r="AS347" s="441"/>
      <c r="AT347" s="441"/>
      <c r="AU347" s="441"/>
      <c r="AV347" s="441"/>
      <c r="AW347" s="441"/>
      <c r="AX347" s="441"/>
      <c r="AY347" s="441"/>
      <c r="AZ347" s="441"/>
      <c r="BA347" s="441"/>
      <c r="BB347" s="441"/>
      <c r="BC347" s="441"/>
      <c r="BD347" s="441"/>
      <c r="BE347" s="441"/>
      <c r="BF347" s="441"/>
      <c r="BG347" s="441"/>
      <c r="BH347" s="441"/>
      <c r="BI347" s="441"/>
      <c r="BJ347" s="441"/>
      <c r="BK347" s="441"/>
      <c r="BL347" s="441"/>
      <c r="BM347" s="441"/>
      <c r="BN347" s="441"/>
      <c r="BO347" s="441"/>
      <c r="BP347" s="441"/>
      <c r="BQ347" s="441"/>
      <c r="BR347" s="441"/>
      <c r="BS347" s="441"/>
      <c r="BT347" s="441"/>
      <c r="BU347" s="441"/>
      <c r="BV347" s="441"/>
      <c r="BW347" s="441"/>
      <c r="BX347" s="441"/>
      <c r="BY347" s="441"/>
      <c r="BZ347" s="441"/>
      <c r="CA347" s="441"/>
      <c r="CB347" s="441"/>
      <c r="CC347" s="441"/>
      <c r="CD347" s="441"/>
      <c r="CE347" s="441"/>
      <c r="CF347" s="441"/>
      <c r="CG347" s="441"/>
      <c r="CH347" s="441"/>
      <c r="CI347" s="441"/>
      <c r="CJ347" s="441"/>
      <c r="CK347" s="441"/>
      <c r="CL347" s="441"/>
      <c r="CM347" s="441"/>
      <c r="CN347" s="441"/>
      <c r="CO347" s="441"/>
      <c r="CP347" s="441"/>
      <c r="CQ347" s="441"/>
      <c r="CR347" s="441"/>
      <c r="CS347" s="441"/>
      <c r="CT347" s="441"/>
      <c r="CU347" s="441"/>
      <c r="CV347" s="441"/>
      <c r="CW347" s="441"/>
      <c r="CX347" s="441"/>
      <c r="CY347" s="441"/>
      <c r="CZ347" s="441"/>
      <c r="DA347" s="441"/>
      <c r="DB347" s="441"/>
      <c r="DC347" s="441"/>
      <c r="DD347" s="441"/>
      <c r="DE347" s="441"/>
      <c r="DF347" s="441"/>
      <c r="DG347" s="441"/>
      <c r="DH347" s="441"/>
      <c r="DI347" s="441"/>
      <c r="DJ347" s="441"/>
      <c r="DK347" s="441"/>
      <c r="DL347" s="441"/>
      <c r="DM347" s="441"/>
      <c r="DN347" s="441"/>
      <c r="DO347" s="441"/>
      <c r="DP347" s="441"/>
      <c r="DQ347" s="441"/>
      <c r="DR347" s="441"/>
      <c r="DS347" s="441"/>
      <c r="DT347" s="441"/>
      <c r="DU347" s="441"/>
      <c r="DV347" s="441"/>
      <c r="DW347" s="441"/>
      <c r="DX347" s="441"/>
      <c r="DY347" s="441"/>
      <c r="DZ347" s="441"/>
      <c r="EA347" s="441"/>
      <c r="EB347" s="441"/>
      <c r="EC347" s="441"/>
      <c r="ED347" s="441"/>
      <c r="EE347" s="441"/>
      <c r="EF347" s="441"/>
      <c r="EG347" s="441"/>
      <c r="EH347" s="441"/>
      <c r="EI347" s="441"/>
      <c r="EJ347" s="441"/>
      <c r="EK347" s="441"/>
      <c r="EL347" s="441"/>
      <c r="EM347" s="441"/>
      <c r="EN347" s="441"/>
      <c r="EO347" s="441"/>
      <c r="EP347" s="441"/>
      <c r="EQ347" s="441"/>
      <c r="ER347" s="441"/>
      <c r="ES347" s="441"/>
      <c r="ET347" s="441"/>
      <c r="EU347" s="441"/>
      <c r="EV347" s="441"/>
      <c r="EW347" s="441"/>
      <c r="EX347" s="441"/>
      <c r="EY347" s="441"/>
      <c r="EZ347" s="441"/>
      <c r="FA347" s="441"/>
      <c r="FB347" s="441"/>
      <c r="FC347" s="441"/>
      <c r="FD347" s="441"/>
      <c r="FE347" s="441"/>
      <c r="FF347" s="441"/>
      <c r="FG347" s="441"/>
      <c r="FH347" s="441"/>
      <c r="FI347" s="441"/>
      <c r="FJ347" s="441"/>
      <c r="FK347" s="441"/>
      <c r="FL347" s="441"/>
      <c r="FM347" s="441"/>
      <c r="FN347" s="441"/>
      <c r="FO347" s="441"/>
      <c r="FP347" s="441"/>
      <c r="FQ347" s="441"/>
      <c r="FR347" s="441"/>
      <c r="FS347" s="441"/>
      <c r="FT347" s="441"/>
      <c r="FU347" s="441"/>
      <c r="FV347" s="441"/>
      <c r="FW347" s="441"/>
      <c r="FX347" s="441"/>
      <c r="FY347" s="441"/>
      <c r="FZ347" s="441"/>
      <c r="GA347" s="441"/>
      <c r="GB347" s="441"/>
      <c r="GC347" s="441"/>
      <c r="GD347" s="441"/>
      <c r="GE347" s="441"/>
      <c r="GF347" s="441"/>
      <c r="GG347" s="441"/>
      <c r="GH347" s="441"/>
      <c r="GI347" s="441"/>
      <c r="GJ347" s="441"/>
      <c r="GK347" s="441"/>
      <c r="GL347" s="441"/>
      <c r="GM347" s="441"/>
      <c r="GN347" s="441"/>
      <c r="GO347" s="441"/>
      <c r="GP347" s="441"/>
      <c r="GQ347" s="441"/>
      <c r="GR347" s="441"/>
      <c r="GS347" s="441"/>
      <c r="GT347" s="441"/>
      <c r="GU347" s="441"/>
      <c r="GV347" s="441"/>
      <c r="GW347" s="441"/>
      <c r="GX347" s="441"/>
      <c r="GY347" s="441"/>
      <c r="GZ347" s="441"/>
      <c r="HA347" s="441"/>
      <c r="HB347" s="441"/>
      <c r="HC347" s="441"/>
      <c r="HD347" s="441"/>
      <c r="HE347" s="441"/>
      <c r="HF347" s="441"/>
      <c r="HG347" s="441"/>
      <c r="HH347" s="441"/>
      <c r="HI347" s="441"/>
      <c r="HJ347" s="441"/>
      <c r="HK347" s="441"/>
      <c r="HL347" s="441"/>
      <c r="HM347" s="441"/>
      <c r="HN347" s="441"/>
      <c r="HO347" s="441"/>
      <c r="HP347" s="441"/>
      <c r="HQ347" s="441"/>
      <c r="HR347" s="441"/>
      <c r="HS347" s="441"/>
      <c r="HT347" s="441"/>
      <c r="HU347" s="441"/>
      <c r="HV347" s="441"/>
      <c r="HW347" s="441"/>
      <c r="HX347" s="441"/>
      <c r="HY347" s="441"/>
      <c r="HZ347" s="441"/>
      <c r="IA347" s="441"/>
      <c r="IB347" s="441"/>
      <c r="IC347" s="441"/>
      <c r="ID347" s="441"/>
      <c r="IE347" s="441"/>
      <c r="IF347" s="441"/>
      <c r="IG347" s="441"/>
      <c r="IH347" s="441"/>
      <c r="II347" s="441"/>
      <c r="IJ347" s="441"/>
      <c r="IK347" s="441"/>
      <c r="IL347" s="441"/>
      <c r="IM347" s="441"/>
      <c r="IN347" s="441"/>
      <c r="IO347" s="441"/>
      <c r="IP347" s="441"/>
      <c r="IQ347" s="441"/>
      <c r="IR347" s="441"/>
      <c r="IS347" s="441"/>
      <c r="IT347" s="441"/>
      <c r="IU347" s="441"/>
      <c r="IV347" s="441"/>
    </row>
    <row r="348" spans="1:256" ht="14.1" customHeight="1" x14ac:dyDescent="0.2">
      <c r="A348" s="153" t="s">
        <v>1347</v>
      </c>
      <c r="B348" s="444" t="s">
        <v>283</v>
      </c>
      <c r="C348" s="151" t="s">
        <v>1348</v>
      </c>
      <c r="D348" s="445" t="s">
        <v>1349</v>
      </c>
      <c r="E348" s="479"/>
      <c r="F348" s="160" t="s">
        <v>13</v>
      </c>
      <c r="G348" s="480"/>
      <c r="H348" s="160">
        <v>946</v>
      </c>
      <c r="I348" s="164">
        <v>946</v>
      </c>
      <c r="J348" s="481"/>
      <c r="K348" s="482"/>
      <c r="L348" s="482"/>
      <c r="M348" s="482"/>
      <c r="N348" s="482"/>
      <c r="O348" s="482"/>
      <c r="P348" s="482"/>
      <c r="Q348" s="482"/>
      <c r="R348" s="482"/>
      <c r="S348" s="482"/>
      <c r="T348" s="482"/>
      <c r="U348" s="482"/>
      <c r="V348" s="482"/>
      <c r="W348" s="482"/>
      <c r="X348" s="482"/>
      <c r="Y348" s="482"/>
      <c r="Z348" s="482"/>
      <c r="AA348" s="482"/>
      <c r="AB348" s="482"/>
      <c r="AC348" s="482"/>
      <c r="AD348" s="482"/>
      <c r="AE348" s="482"/>
      <c r="AF348" s="482"/>
      <c r="AG348" s="482"/>
      <c r="AH348" s="482"/>
      <c r="AI348" s="482"/>
      <c r="AJ348" s="482"/>
      <c r="AK348" s="482"/>
      <c r="AL348" s="482"/>
      <c r="AM348" s="482"/>
      <c r="AN348" s="482"/>
      <c r="AO348" s="482"/>
      <c r="AP348" s="482"/>
      <c r="AQ348" s="482"/>
      <c r="AR348" s="482"/>
      <c r="AS348" s="482"/>
      <c r="AT348" s="482"/>
      <c r="AU348" s="482"/>
      <c r="AV348" s="482"/>
      <c r="AW348" s="482"/>
      <c r="AX348" s="482"/>
      <c r="AY348" s="482"/>
      <c r="AZ348" s="482"/>
      <c r="BA348" s="482"/>
      <c r="BB348" s="482"/>
      <c r="BC348" s="482"/>
      <c r="BD348" s="482"/>
      <c r="BE348" s="482"/>
      <c r="BF348" s="482"/>
      <c r="BG348" s="482"/>
      <c r="BH348" s="482"/>
      <c r="BI348" s="482"/>
      <c r="BJ348" s="482"/>
      <c r="BK348" s="482"/>
      <c r="BL348" s="482"/>
      <c r="BM348" s="482"/>
      <c r="BN348" s="482"/>
      <c r="BO348" s="482"/>
      <c r="BP348" s="482"/>
      <c r="BQ348" s="482"/>
      <c r="BR348" s="482"/>
      <c r="BS348" s="482"/>
      <c r="BT348" s="482"/>
      <c r="BU348" s="482"/>
      <c r="BV348" s="482"/>
      <c r="BW348" s="482"/>
      <c r="BX348" s="482"/>
      <c r="BY348" s="482"/>
      <c r="BZ348" s="482"/>
      <c r="CA348" s="482"/>
      <c r="CB348" s="482"/>
      <c r="CC348" s="482"/>
      <c r="CD348" s="482"/>
      <c r="CE348" s="482"/>
      <c r="CF348" s="482"/>
      <c r="CG348" s="482"/>
      <c r="CH348" s="482"/>
      <c r="CI348" s="482"/>
      <c r="CJ348" s="482"/>
      <c r="CK348" s="482"/>
      <c r="CL348" s="482"/>
      <c r="CM348" s="482"/>
      <c r="CN348" s="482"/>
      <c r="CO348" s="482"/>
      <c r="CP348" s="482"/>
      <c r="CQ348" s="482"/>
      <c r="CR348" s="482"/>
      <c r="CS348" s="482"/>
      <c r="CT348" s="482"/>
      <c r="CU348" s="482"/>
      <c r="CV348" s="482"/>
      <c r="CW348" s="482"/>
      <c r="CX348" s="482"/>
      <c r="CY348" s="482"/>
      <c r="CZ348" s="482"/>
      <c r="DA348" s="482"/>
      <c r="DB348" s="482"/>
      <c r="DC348" s="482"/>
      <c r="DD348" s="482"/>
      <c r="DE348" s="482"/>
      <c r="DF348" s="482"/>
      <c r="DG348" s="482"/>
      <c r="DH348" s="482"/>
      <c r="DI348" s="482"/>
      <c r="DJ348" s="482"/>
      <c r="DK348" s="482"/>
      <c r="DL348" s="482"/>
      <c r="DM348" s="482"/>
      <c r="DN348" s="482"/>
      <c r="DO348" s="482"/>
      <c r="DP348" s="482"/>
      <c r="DQ348" s="482"/>
      <c r="DR348" s="482"/>
      <c r="DS348" s="482"/>
      <c r="DT348" s="482"/>
      <c r="DU348" s="482"/>
      <c r="DV348" s="482"/>
      <c r="DW348" s="482"/>
      <c r="DX348" s="482"/>
      <c r="DY348" s="482"/>
      <c r="DZ348" s="482"/>
      <c r="EA348" s="482"/>
      <c r="EB348" s="482"/>
      <c r="EC348" s="482"/>
      <c r="ED348" s="482"/>
      <c r="EE348" s="482"/>
      <c r="EF348" s="482"/>
      <c r="EG348" s="482"/>
      <c r="EH348" s="482"/>
      <c r="EI348" s="482"/>
      <c r="EJ348" s="482"/>
      <c r="EK348" s="482"/>
      <c r="EL348" s="482"/>
      <c r="EM348" s="482"/>
      <c r="EN348" s="482"/>
      <c r="EO348" s="482"/>
      <c r="EP348" s="482"/>
      <c r="EQ348" s="482"/>
      <c r="ER348" s="482"/>
      <c r="ES348" s="482"/>
      <c r="ET348" s="482"/>
      <c r="EU348" s="482"/>
      <c r="EV348" s="482"/>
      <c r="EW348" s="482"/>
      <c r="EX348" s="482"/>
      <c r="EY348" s="482"/>
      <c r="EZ348" s="482"/>
      <c r="FA348" s="482"/>
      <c r="FB348" s="482"/>
      <c r="FC348" s="482"/>
      <c r="FD348" s="482"/>
      <c r="FE348" s="482"/>
      <c r="FF348" s="482"/>
      <c r="FG348" s="482"/>
      <c r="FH348" s="482"/>
      <c r="FI348" s="482"/>
      <c r="FJ348" s="482"/>
      <c r="FK348" s="482"/>
      <c r="FL348" s="482"/>
      <c r="FM348" s="482"/>
      <c r="FN348" s="482"/>
      <c r="FO348" s="482"/>
      <c r="FP348" s="482"/>
      <c r="FQ348" s="482"/>
      <c r="FR348" s="482"/>
      <c r="FS348" s="482"/>
      <c r="FT348" s="482"/>
      <c r="FU348" s="482"/>
      <c r="FV348" s="482"/>
      <c r="FW348" s="482"/>
      <c r="FX348" s="482"/>
      <c r="FY348" s="482"/>
      <c r="FZ348" s="482"/>
      <c r="GA348" s="482"/>
      <c r="GB348" s="482"/>
      <c r="GC348" s="482"/>
      <c r="GD348" s="482"/>
      <c r="GE348" s="482"/>
      <c r="GF348" s="482"/>
      <c r="GG348" s="482"/>
      <c r="GH348" s="482"/>
      <c r="GI348" s="482"/>
      <c r="GJ348" s="482"/>
      <c r="GK348" s="482"/>
      <c r="GL348" s="482"/>
      <c r="GM348" s="482"/>
      <c r="GN348" s="482"/>
      <c r="GO348" s="482"/>
      <c r="GP348" s="482"/>
      <c r="GQ348" s="482"/>
      <c r="GR348" s="482"/>
      <c r="GS348" s="482"/>
      <c r="GT348" s="482"/>
      <c r="GU348" s="482"/>
      <c r="GV348" s="482"/>
      <c r="GW348" s="482"/>
      <c r="GX348" s="482"/>
      <c r="GY348" s="482"/>
      <c r="GZ348" s="482"/>
      <c r="HA348" s="482"/>
      <c r="HB348" s="482"/>
      <c r="HC348" s="482"/>
      <c r="HD348" s="482"/>
      <c r="HE348" s="482"/>
      <c r="HF348" s="482"/>
      <c r="HG348" s="482"/>
      <c r="HH348" s="482"/>
      <c r="HI348" s="482"/>
      <c r="HJ348" s="482"/>
      <c r="HK348" s="482"/>
      <c r="HL348" s="482"/>
      <c r="HM348" s="482"/>
      <c r="HN348" s="482"/>
      <c r="HO348" s="482"/>
      <c r="HP348" s="482"/>
      <c r="HQ348" s="482"/>
      <c r="HR348" s="482"/>
      <c r="HS348" s="482"/>
      <c r="HT348" s="482"/>
      <c r="HU348" s="482"/>
      <c r="HV348" s="482"/>
      <c r="HW348" s="482"/>
      <c r="HX348" s="482"/>
      <c r="HY348" s="482"/>
      <c r="HZ348" s="482"/>
      <c r="IA348" s="482"/>
      <c r="IB348" s="482"/>
      <c r="IC348" s="482"/>
      <c r="ID348" s="482"/>
      <c r="IE348" s="482"/>
      <c r="IF348" s="482"/>
      <c r="IG348" s="482"/>
      <c r="IH348" s="482"/>
      <c r="II348" s="482"/>
      <c r="IJ348" s="482"/>
      <c r="IK348" s="482"/>
      <c r="IL348" s="482"/>
      <c r="IM348" s="482"/>
      <c r="IN348" s="482"/>
      <c r="IO348" s="482"/>
      <c r="IP348" s="482"/>
      <c r="IQ348" s="482"/>
      <c r="IR348" s="482"/>
      <c r="IS348" s="482"/>
      <c r="IT348" s="482"/>
      <c r="IU348" s="482"/>
      <c r="IV348" s="482"/>
    </row>
    <row r="349" spans="1:256" ht="14.1" customHeight="1" x14ac:dyDescent="0.2">
      <c r="A349" s="153" t="s">
        <v>1435</v>
      </c>
      <c r="B349" s="444" t="s">
        <v>225</v>
      </c>
      <c r="C349" s="151" t="s">
        <v>1436</v>
      </c>
      <c r="D349" s="445" t="s">
        <v>1438</v>
      </c>
      <c r="E349" s="498"/>
      <c r="F349" s="160" t="s">
        <v>13</v>
      </c>
      <c r="G349" s="499"/>
      <c r="H349" s="160">
        <v>375.9</v>
      </c>
      <c r="I349" s="164">
        <v>298</v>
      </c>
      <c r="J349" s="503"/>
      <c r="K349" s="504"/>
      <c r="L349" s="504"/>
      <c r="M349" s="504"/>
      <c r="N349" s="504"/>
      <c r="O349" s="504"/>
      <c r="P349" s="504"/>
      <c r="Q349" s="504"/>
      <c r="R349" s="504"/>
      <c r="S349" s="504"/>
      <c r="T349" s="504"/>
      <c r="U349" s="504"/>
      <c r="V349" s="504"/>
      <c r="W349" s="504"/>
      <c r="X349" s="504"/>
      <c r="Y349" s="504"/>
      <c r="Z349" s="504"/>
      <c r="AA349" s="504"/>
      <c r="AB349" s="504"/>
      <c r="AC349" s="504"/>
      <c r="AD349" s="504"/>
      <c r="AE349" s="504"/>
      <c r="AF349" s="504"/>
      <c r="AG349" s="504"/>
      <c r="AH349" s="504"/>
      <c r="AI349" s="504"/>
      <c r="AJ349" s="504"/>
      <c r="AK349" s="504"/>
      <c r="AL349" s="504"/>
      <c r="AM349" s="504"/>
      <c r="AN349" s="504"/>
      <c r="AO349" s="504"/>
      <c r="AP349" s="504"/>
      <c r="AQ349" s="504"/>
      <c r="AR349" s="504"/>
      <c r="AS349" s="504"/>
      <c r="AT349" s="504"/>
      <c r="AU349" s="504"/>
      <c r="AV349" s="504"/>
      <c r="AW349" s="504"/>
      <c r="AX349" s="504"/>
      <c r="AY349" s="504"/>
      <c r="AZ349" s="504"/>
      <c r="BA349" s="504"/>
      <c r="BB349" s="504"/>
      <c r="BC349" s="504"/>
      <c r="BD349" s="504"/>
      <c r="BE349" s="504"/>
      <c r="BF349" s="504"/>
      <c r="BG349" s="504"/>
      <c r="BH349" s="504"/>
      <c r="BI349" s="504"/>
      <c r="BJ349" s="504"/>
      <c r="BK349" s="504"/>
      <c r="BL349" s="504"/>
      <c r="BM349" s="504"/>
      <c r="BN349" s="504"/>
      <c r="BO349" s="504"/>
      <c r="BP349" s="504"/>
      <c r="BQ349" s="504"/>
      <c r="BR349" s="504"/>
      <c r="BS349" s="504"/>
      <c r="BT349" s="504"/>
      <c r="BU349" s="504"/>
      <c r="BV349" s="504"/>
      <c r="BW349" s="504"/>
      <c r="BX349" s="504"/>
      <c r="BY349" s="504"/>
      <c r="BZ349" s="504"/>
      <c r="CA349" s="504"/>
      <c r="CB349" s="504"/>
      <c r="CC349" s="504"/>
      <c r="CD349" s="504"/>
      <c r="CE349" s="504"/>
      <c r="CF349" s="504"/>
      <c r="CG349" s="504"/>
      <c r="CH349" s="504"/>
      <c r="CI349" s="504"/>
      <c r="CJ349" s="504"/>
      <c r="CK349" s="504"/>
      <c r="CL349" s="504"/>
      <c r="CM349" s="504"/>
      <c r="CN349" s="504"/>
      <c r="CO349" s="504"/>
      <c r="CP349" s="504"/>
      <c r="CQ349" s="504"/>
      <c r="CR349" s="504"/>
      <c r="CS349" s="504"/>
      <c r="CT349" s="504"/>
      <c r="CU349" s="504"/>
      <c r="CV349" s="504"/>
      <c r="CW349" s="504"/>
      <c r="CX349" s="504"/>
      <c r="CY349" s="504"/>
      <c r="CZ349" s="504"/>
      <c r="DA349" s="504"/>
      <c r="DB349" s="504"/>
      <c r="DC349" s="504"/>
      <c r="DD349" s="504"/>
      <c r="DE349" s="504"/>
      <c r="DF349" s="504"/>
      <c r="DG349" s="504"/>
      <c r="DH349" s="504"/>
      <c r="DI349" s="504"/>
      <c r="DJ349" s="504"/>
      <c r="DK349" s="504"/>
      <c r="DL349" s="504"/>
      <c r="DM349" s="504"/>
      <c r="DN349" s="504"/>
      <c r="DO349" s="504"/>
      <c r="DP349" s="504"/>
      <c r="DQ349" s="504"/>
      <c r="DR349" s="504"/>
      <c r="DS349" s="504"/>
      <c r="DT349" s="504"/>
      <c r="DU349" s="504"/>
      <c r="DV349" s="504"/>
      <c r="DW349" s="504"/>
      <c r="DX349" s="504"/>
      <c r="DY349" s="504"/>
      <c r="DZ349" s="504"/>
      <c r="EA349" s="504"/>
      <c r="EB349" s="504"/>
      <c r="EC349" s="504"/>
      <c r="ED349" s="504"/>
      <c r="EE349" s="504"/>
      <c r="EF349" s="504"/>
      <c r="EG349" s="504"/>
      <c r="EH349" s="504"/>
      <c r="EI349" s="504"/>
      <c r="EJ349" s="504"/>
      <c r="EK349" s="504"/>
      <c r="EL349" s="504"/>
      <c r="EM349" s="504"/>
      <c r="EN349" s="504"/>
      <c r="EO349" s="504"/>
      <c r="EP349" s="504"/>
      <c r="EQ349" s="504"/>
      <c r="ER349" s="504"/>
      <c r="ES349" s="504"/>
      <c r="ET349" s="504"/>
      <c r="EU349" s="504"/>
      <c r="EV349" s="504"/>
      <c r="EW349" s="504"/>
      <c r="EX349" s="504"/>
      <c r="EY349" s="504"/>
      <c r="EZ349" s="504"/>
      <c r="FA349" s="504"/>
      <c r="FB349" s="504"/>
      <c r="FC349" s="504"/>
      <c r="FD349" s="504"/>
      <c r="FE349" s="504"/>
      <c r="FF349" s="504"/>
      <c r="FG349" s="504"/>
      <c r="FH349" s="504"/>
      <c r="FI349" s="504"/>
      <c r="FJ349" s="504"/>
      <c r="FK349" s="504"/>
      <c r="FL349" s="504"/>
      <c r="FM349" s="504"/>
      <c r="FN349" s="504"/>
      <c r="FO349" s="504"/>
      <c r="FP349" s="504"/>
      <c r="FQ349" s="504"/>
      <c r="FR349" s="504"/>
      <c r="FS349" s="504"/>
      <c r="FT349" s="504"/>
      <c r="FU349" s="504"/>
      <c r="FV349" s="504"/>
      <c r="FW349" s="504"/>
      <c r="FX349" s="504"/>
      <c r="FY349" s="504"/>
      <c r="FZ349" s="504"/>
      <c r="GA349" s="504"/>
      <c r="GB349" s="504"/>
      <c r="GC349" s="504"/>
      <c r="GD349" s="504"/>
      <c r="GE349" s="504"/>
      <c r="GF349" s="504"/>
      <c r="GG349" s="504"/>
      <c r="GH349" s="504"/>
      <c r="GI349" s="504"/>
      <c r="GJ349" s="504"/>
      <c r="GK349" s="504"/>
      <c r="GL349" s="504"/>
      <c r="GM349" s="504"/>
      <c r="GN349" s="504"/>
      <c r="GO349" s="504"/>
      <c r="GP349" s="504"/>
      <c r="GQ349" s="504"/>
      <c r="GR349" s="504"/>
      <c r="GS349" s="504"/>
      <c r="GT349" s="504"/>
      <c r="GU349" s="504"/>
      <c r="GV349" s="504"/>
      <c r="GW349" s="504"/>
      <c r="GX349" s="504"/>
      <c r="GY349" s="504"/>
      <c r="GZ349" s="504"/>
      <c r="HA349" s="504"/>
      <c r="HB349" s="504"/>
      <c r="HC349" s="504"/>
      <c r="HD349" s="504"/>
      <c r="HE349" s="504"/>
      <c r="HF349" s="504"/>
      <c r="HG349" s="504"/>
      <c r="HH349" s="504"/>
      <c r="HI349" s="504"/>
      <c r="HJ349" s="504"/>
      <c r="HK349" s="504"/>
      <c r="HL349" s="504"/>
      <c r="HM349" s="504"/>
      <c r="HN349" s="504"/>
      <c r="HO349" s="504"/>
      <c r="HP349" s="504"/>
      <c r="HQ349" s="504"/>
      <c r="HR349" s="504"/>
      <c r="HS349" s="504"/>
      <c r="HT349" s="504"/>
      <c r="HU349" s="504"/>
      <c r="HV349" s="504"/>
      <c r="HW349" s="504"/>
      <c r="HX349" s="504"/>
      <c r="HY349" s="504"/>
      <c r="HZ349" s="504"/>
      <c r="IA349" s="504"/>
      <c r="IB349" s="504"/>
      <c r="IC349" s="504"/>
      <c r="ID349" s="504"/>
      <c r="IE349" s="504"/>
      <c r="IF349" s="504"/>
      <c r="IG349" s="504"/>
      <c r="IH349" s="504"/>
      <c r="II349" s="504"/>
      <c r="IJ349" s="504"/>
      <c r="IK349" s="504"/>
      <c r="IL349" s="504"/>
      <c r="IM349" s="504"/>
      <c r="IN349" s="504"/>
      <c r="IO349" s="504"/>
      <c r="IP349" s="504"/>
      <c r="IQ349" s="504"/>
      <c r="IR349" s="504"/>
      <c r="IS349" s="504"/>
      <c r="IT349" s="504"/>
      <c r="IU349" s="504"/>
      <c r="IV349" s="504"/>
    </row>
    <row r="350" spans="1:256" ht="14.1" customHeight="1" x14ac:dyDescent="0.2">
      <c r="A350" s="153" t="s">
        <v>1440</v>
      </c>
      <c r="B350" s="444" t="s">
        <v>225</v>
      </c>
      <c r="C350" s="151" t="s">
        <v>1437</v>
      </c>
      <c r="D350" s="445" t="s">
        <v>1439</v>
      </c>
      <c r="E350" s="498"/>
      <c r="F350" s="160" t="s">
        <v>13</v>
      </c>
      <c r="G350" s="499"/>
      <c r="H350" s="160">
        <v>375.9</v>
      </c>
      <c r="I350" s="164">
        <v>298</v>
      </c>
      <c r="J350" s="503"/>
      <c r="K350" s="504"/>
      <c r="L350" s="504"/>
      <c r="M350" s="504"/>
      <c r="N350" s="504"/>
      <c r="O350" s="504"/>
      <c r="P350" s="504"/>
      <c r="Q350" s="504"/>
      <c r="R350" s="504"/>
      <c r="S350" s="504"/>
      <c r="T350" s="504"/>
      <c r="U350" s="504"/>
      <c r="V350" s="504"/>
      <c r="W350" s="504"/>
      <c r="X350" s="504"/>
      <c r="Y350" s="504"/>
      <c r="Z350" s="504"/>
      <c r="AA350" s="504"/>
      <c r="AB350" s="504"/>
      <c r="AC350" s="504"/>
      <c r="AD350" s="504"/>
      <c r="AE350" s="504"/>
      <c r="AF350" s="504"/>
      <c r="AG350" s="504"/>
      <c r="AH350" s="504"/>
      <c r="AI350" s="504"/>
      <c r="AJ350" s="504"/>
      <c r="AK350" s="504"/>
      <c r="AL350" s="504"/>
      <c r="AM350" s="504"/>
      <c r="AN350" s="504"/>
      <c r="AO350" s="504"/>
      <c r="AP350" s="504"/>
      <c r="AQ350" s="504"/>
      <c r="AR350" s="504"/>
      <c r="AS350" s="504"/>
      <c r="AT350" s="504"/>
      <c r="AU350" s="504"/>
      <c r="AV350" s="504"/>
      <c r="AW350" s="504"/>
      <c r="AX350" s="504"/>
      <c r="AY350" s="504"/>
      <c r="AZ350" s="504"/>
      <c r="BA350" s="504"/>
      <c r="BB350" s="504"/>
      <c r="BC350" s="504"/>
      <c r="BD350" s="504"/>
      <c r="BE350" s="504"/>
      <c r="BF350" s="504"/>
      <c r="BG350" s="504"/>
      <c r="BH350" s="504"/>
      <c r="BI350" s="504"/>
      <c r="BJ350" s="504"/>
      <c r="BK350" s="504"/>
      <c r="BL350" s="504"/>
      <c r="BM350" s="504"/>
      <c r="BN350" s="504"/>
      <c r="BO350" s="504"/>
      <c r="BP350" s="504"/>
      <c r="BQ350" s="504"/>
      <c r="BR350" s="504"/>
      <c r="BS350" s="504"/>
      <c r="BT350" s="504"/>
      <c r="BU350" s="504"/>
      <c r="BV350" s="504"/>
      <c r="BW350" s="504"/>
      <c r="BX350" s="504"/>
      <c r="BY350" s="504"/>
      <c r="BZ350" s="504"/>
      <c r="CA350" s="504"/>
      <c r="CB350" s="504"/>
      <c r="CC350" s="504"/>
      <c r="CD350" s="504"/>
      <c r="CE350" s="504"/>
      <c r="CF350" s="504"/>
      <c r="CG350" s="504"/>
      <c r="CH350" s="504"/>
      <c r="CI350" s="504"/>
      <c r="CJ350" s="504"/>
      <c r="CK350" s="504"/>
      <c r="CL350" s="504"/>
      <c r="CM350" s="504"/>
      <c r="CN350" s="504"/>
      <c r="CO350" s="504"/>
      <c r="CP350" s="504"/>
      <c r="CQ350" s="504"/>
      <c r="CR350" s="504"/>
      <c r="CS350" s="504"/>
      <c r="CT350" s="504"/>
      <c r="CU350" s="504"/>
      <c r="CV350" s="504"/>
      <c r="CW350" s="504"/>
      <c r="CX350" s="504"/>
      <c r="CY350" s="504"/>
      <c r="CZ350" s="504"/>
      <c r="DA350" s="504"/>
      <c r="DB350" s="504"/>
      <c r="DC350" s="504"/>
      <c r="DD350" s="504"/>
      <c r="DE350" s="504"/>
      <c r="DF350" s="504"/>
      <c r="DG350" s="504"/>
      <c r="DH350" s="504"/>
      <c r="DI350" s="504"/>
      <c r="DJ350" s="504"/>
      <c r="DK350" s="504"/>
      <c r="DL350" s="504"/>
      <c r="DM350" s="504"/>
      <c r="DN350" s="504"/>
      <c r="DO350" s="504"/>
      <c r="DP350" s="504"/>
      <c r="DQ350" s="504"/>
      <c r="DR350" s="504"/>
      <c r="DS350" s="504"/>
      <c r="DT350" s="504"/>
      <c r="DU350" s="504"/>
      <c r="DV350" s="504"/>
      <c r="DW350" s="504"/>
      <c r="DX350" s="504"/>
      <c r="DY350" s="504"/>
      <c r="DZ350" s="504"/>
      <c r="EA350" s="504"/>
      <c r="EB350" s="504"/>
      <c r="EC350" s="504"/>
      <c r="ED350" s="504"/>
      <c r="EE350" s="504"/>
      <c r="EF350" s="504"/>
      <c r="EG350" s="504"/>
      <c r="EH350" s="504"/>
      <c r="EI350" s="504"/>
      <c r="EJ350" s="504"/>
      <c r="EK350" s="504"/>
      <c r="EL350" s="504"/>
      <c r="EM350" s="504"/>
      <c r="EN350" s="504"/>
      <c r="EO350" s="504"/>
      <c r="EP350" s="504"/>
      <c r="EQ350" s="504"/>
      <c r="ER350" s="504"/>
      <c r="ES350" s="504"/>
      <c r="ET350" s="504"/>
      <c r="EU350" s="504"/>
      <c r="EV350" s="504"/>
      <c r="EW350" s="504"/>
      <c r="EX350" s="504"/>
      <c r="EY350" s="504"/>
      <c r="EZ350" s="504"/>
      <c r="FA350" s="504"/>
      <c r="FB350" s="504"/>
      <c r="FC350" s="504"/>
      <c r="FD350" s="504"/>
      <c r="FE350" s="504"/>
      <c r="FF350" s="504"/>
      <c r="FG350" s="504"/>
      <c r="FH350" s="504"/>
      <c r="FI350" s="504"/>
      <c r="FJ350" s="504"/>
      <c r="FK350" s="504"/>
      <c r="FL350" s="504"/>
      <c r="FM350" s="504"/>
      <c r="FN350" s="504"/>
      <c r="FO350" s="504"/>
      <c r="FP350" s="504"/>
      <c r="FQ350" s="504"/>
      <c r="FR350" s="504"/>
      <c r="FS350" s="504"/>
      <c r="FT350" s="504"/>
      <c r="FU350" s="504"/>
      <c r="FV350" s="504"/>
      <c r="FW350" s="504"/>
      <c r="FX350" s="504"/>
      <c r="FY350" s="504"/>
      <c r="FZ350" s="504"/>
      <c r="GA350" s="504"/>
      <c r="GB350" s="504"/>
      <c r="GC350" s="504"/>
      <c r="GD350" s="504"/>
      <c r="GE350" s="504"/>
      <c r="GF350" s="504"/>
      <c r="GG350" s="504"/>
      <c r="GH350" s="504"/>
      <c r="GI350" s="504"/>
      <c r="GJ350" s="504"/>
      <c r="GK350" s="504"/>
      <c r="GL350" s="504"/>
      <c r="GM350" s="504"/>
      <c r="GN350" s="504"/>
      <c r="GO350" s="504"/>
      <c r="GP350" s="504"/>
      <c r="GQ350" s="504"/>
      <c r="GR350" s="504"/>
      <c r="GS350" s="504"/>
      <c r="GT350" s="504"/>
      <c r="GU350" s="504"/>
      <c r="GV350" s="504"/>
      <c r="GW350" s="504"/>
      <c r="GX350" s="504"/>
      <c r="GY350" s="504"/>
      <c r="GZ350" s="504"/>
      <c r="HA350" s="504"/>
      <c r="HB350" s="504"/>
      <c r="HC350" s="504"/>
      <c r="HD350" s="504"/>
      <c r="HE350" s="504"/>
      <c r="HF350" s="504"/>
      <c r="HG350" s="504"/>
      <c r="HH350" s="504"/>
      <c r="HI350" s="504"/>
      <c r="HJ350" s="504"/>
      <c r="HK350" s="504"/>
      <c r="HL350" s="504"/>
      <c r="HM350" s="504"/>
      <c r="HN350" s="504"/>
      <c r="HO350" s="504"/>
      <c r="HP350" s="504"/>
      <c r="HQ350" s="504"/>
      <c r="HR350" s="504"/>
      <c r="HS350" s="504"/>
      <c r="HT350" s="504"/>
      <c r="HU350" s="504"/>
      <c r="HV350" s="504"/>
      <c r="HW350" s="504"/>
      <c r="HX350" s="504"/>
      <c r="HY350" s="504"/>
      <c r="HZ350" s="504"/>
      <c r="IA350" s="504"/>
      <c r="IB350" s="504"/>
      <c r="IC350" s="504"/>
      <c r="ID350" s="504"/>
      <c r="IE350" s="504"/>
      <c r="IF350" s="504"/>
      <c r="IG350" s="504"/>
      <c r="IH350" s="504"/>
      <c r="II350" s="504"/>
      <c r="IJ350" s="504"/>
      <c r="IK350" s="504"/>
      <c r="IL350" s="504"/>
      <c r="IM350" s="504"/>
      <c r="IN350" s="504"/>
      <c r="IO350" s="504"/>
      <c r="IP350" s="504"/>
      <c r="IQ350" s="504"/>
      <c r="IR350" s="504"/>
      <c r="IS350" s="504"/>
      <c r="IT350" s="504"/>
      <c r="IU350" s="504"/>
      <c r="IV350" s="504"/>
    </row>
    <row r="351" spans="1:256" ht="14.1" customHeight="1" x14ac:dyDescent="0.2">
      <c r="A351" s="153" t="s">
        <v>616</v>
      </c>
      <c r="B351" s="151" t="s">
        <v>225</v>
      </c>
      <c r="C351" s="151" t="s">
        <v>617</v>
      </c>
      <c r="D351" s="159" t="s">
        <v>618</v>
      </c>
      <c r="E351" s="173" t="s">
        <v>619</v>
      </c>
      <c r="F351" s="160" t="s">
        <v>13</v>
      </c>
      <c r="G351" s="160"/>
      <c r="H351" s="160">
        <v>446.6</v>
      </c>
      <c r="I351" s="164">
        <f>'Прайс Громовик'!J312</f>
        <v>678.31</v>
      </c>
      <c r="J351" s="63"/>
      <c r="K351" s="9"/>
      <c r="L351" s="4"/>
      <c r="M351" s="7"/>
      <c r="N351" s="5"/>
      <c r="O351" s="5"/>
      <c r="P351" s="5"/>
      <c r="Q351" s="15"/>
      <c r="R351" s="9"/>
      <c r="S351" s="9"/>
      <c r="T351" s="4"/>
      <c r="U351" s="7"/>
      <c r="V351" s="5"/>
      <c r="W351" s="5"/>
      <c r="X351" s="5"/>
      <c r="Y351" s="15"/>
      <c r="Z351" s="9"/>
      <c r="AA351" s="9"/>
      <c r="AB351" s="4"/>
      <c r="AC351" s="7"/>
      <c r="AD351" s="5"/>
      <c r="AE351" s="5"/>
      <c r="AF351" s="5"/>
      <c r="AG351" s="15"/>
      <c r="AH351" s="9"/>
      <c r="AI351" s="9"/>
      <c r="AJ351" s="4"/>
      <c r="AK351" s="7"/>
      <c r="AL351" s="5"/>
      <c r="AM351" s="5"/>
      <c r="AN351" s="5"/>
      <c r="AO351" s="15"/>
      <c r="AP351" s="9"/>
      <c r="AQ351" s="9"/>
      <c r="AR351" s="4"/>
      <c r="AS351" s="7"/>
      <c r="AT351" s="5"/>
      <c r="AU351" s="5"/>
      <c r="AV351" s="5"/>
      <c r="AW351" s="15"/>
      <c r="AX351" s="9"/>
      <c r="AY351" s="9"/>
      <c r="AZ351" s="4"/>
      <c r="BA351" s="7"/>
      <c r="BB351" s="5"/>
      <c r="BC351" s="5"/>
      <c r="BD351" s="5"/>
      <c r="BE351" s="15"/>
      <c r="BF351" s="9"/>
      <c r="BG351" s="9"/>
      <c r="BH351" s="4"/>
      <c r="BI351" s="7"/>
      <c r="BJ351" s="5"/>
      <c r="BK351" s="5"/>
      <c r="BL351" s="5"/>
      <c r="BM351" s="15"/>
      <c r="BN351" s="9"/>
      <c r="BO351" s="9"/>
      <c r="BP351" s="4"/>
      <c r="BQ351" s="7"/>
      <c r="BR351" s="5"/>
      <c r="BS351" s="5"/>
      <c r="BT351" s="5"/>
      <c r="BU351" s="15"/>
      <c r="BV351" s="9"/>
      <c r="BW351" s="9"/>
      <c r="BX351" s="4"/>
      <c r="BY351" s="7"/>
      <c r="BZ351" s="5"/>
      <c r="CA351" s="5"/>
      <c r="CB351" s="5"/>
      <c r="CC351" s="15"/>
      <c r="CD351" s="9"/>
      <c r="CE351" s="9"/>
      <c r="CF351" s="4"/>
      <c r="CG351" s="7"/>
      <c r="CH351" s="5"/>
      <c r="CI351" s="5"/>
      <c r="CJ351" s="5"/>
      <c r="CK351" s="15"/>
      <c r="CL351" s="9"/>
      <c r="CM351" s="9"/>
      <c r="CN351" s="4"/>
      <c r="CO351" s="7"/>
      <c r="CP351" s="5"/>
      <c r="CQ351" s="5"/>
      <c r="CR351" s="5"/>
      <c r="CS351" s="15"/>
      <c r="CT351" s="9"/>
      <c r="CU351" s="9"/>
      <c r="CV351" s="4"/>
      <c r="CW351" s="7"/>
      <c r="CX351" s="5"/>
      <c r="CY351" s="5"/>
      <c r="CZ351" s="5"/>
      <c r="DA351" s="15"/>
      <c r="DB351" s="9"/>
      <c r="DC351" s="9"/>
      <c r="DD351" s="4"/>
      <c r="DE351" s="7"/>
      <c r="DF351" s="5"/>
      <c r="DG351" s="5"/>
      <c r="DH351" s="5"/>
      <c r="DI351" s="15"/>
      <c r="DJ351" s="9"/>
      <c r="DK351" s="9"/>
      <c r="DL351" s="4"/>
      <c r="DM351" s="7"/>
      <c r="DN351" s="5"/>
      <c r="DO351" s="5"/>
      <c r="DP351" s="5"/>
      <c r="DQ351" s="15"/>
      <c r="DR351" s="9"/>
      <c r="DS351" s="9"/>
      <c r="DT351" s="4"/>
      <c r="DU351" s="7"/>
      <c r="DV351" s="5"/>
      <c r="DW351" s="5"/>
      <c r="DX351" s="5"/>
      <c r="DY351" s="15"/>
      <c r="DZ351" s="9"/>
      <c r="EA351" s="9"/>
      <c r="EB351" s="4"/>
      <c r="EC351" s="7"/>
      <c r="ED351" s="5"/>
      <c r="EE351" s="5"/>
      <c r="EF351" s="5"/>
      <c r="EG351" s="15"/>
      <c r="EH351" s="9"/>
      <c r="EI351" s="9"/>
      <c r="EJ351" s="4"/>
      <c r="EK351" s="7"/>
      <c r="EL351" s="5"/>
      <c r="EM351" s="5"/>
      <c r="EN351" s="5"/>
      <c r="EO351" s="15"/>
      <c r="EP351" s="9"/>
      <c r="EQ351" s="9"/>
      <c r="ER351" s="4"/>
      <c r="ES351" s="7"/>
      <c r="ET351" s="5"/>
      <c r="EU351" s="5"/>
      <c r="EV351" s="5"/>
      <c r="EW351" s="15"/>
      <c r="EX351" s="9"/>
      <c r="EY351" s="9"/>
      <c r="EZ351" s="4"/>
      <c r="FA351" s="7"/>
      <c r="FB351" s="5"/>
      <c r="FC351" s="5"/>
      <c r="FD351" s="5"/>
      <c r="FE351" s="15"/>
      <c r="FF351" s="9"/>
      <c r="FG351" s="9"/>
      <c r="FH351" s="4"/>
      <c r="FI351" s="7"/>
      <c r="FJ351" s="5"/>
      <c r="FK351" s="5"/>
      <c r="FL351" s="5"/>
      <c r="FM351" s="15"/>
      <c r="FN351" s="9"/>
      <c r="FO351" s="9"/>
      <c r="FP351" s="4"/>
      <c r="FQ351" s="7"/>
      <c r="FR351" s="5"/>
      <c r="FS351" s="5"/>
      <c r="FT351" s="5"/>
      <c r="FU351" s="15"/>
      <c r="FV351" s="9"/>
      <c r="FW351" s="9"/>
      <c r="FX351" s="4"/>
      <c r="FY351" s="7"/>
      <c r="FZ351" s="5"/>
      <c r="GA351" s="5"/>
      <c r="GB351" s="5"/>
      <c r="GC351" s="15"/>
      <c r="GD351" s="9"/>
      <c r="GE351" s="9"/>
      <c r="GF351" s="4"/>
      <c r="GG351" s="7"/>
      <c r="GH351" s="5"/>
      <c r="GI351" s="5"/>
      <c r="GJ351" s="5"/>
      <c r="GK351" s="15"/>
      <c r="GL351" s="9"/>
      <c r="GM351" s="9"/>
      <c r="GN351" s="4"/>
      <c r="GO351" s="7"/>
      <c r="GP351" s="5"/>
      <c r="GQ351" s="5"/>
      <c r="GR351" s="5"/>
      <c r="GS351" s="15"/>
      <c r="GT351" s="9"/>
      <c r="GU351" s="9"/>
      <c r="GV351" s="4"/>
      <c r="GW351" s="7"/>
      <c r="GX351" s="5"/>
      <c r="GY351" s="5"/>
      <c r="GZ351" s="5"/>
      <c r="HA351" s="15"/>
      <c r="HB351" s="9"/>
      <c r="HC351" s="9"/>
      <c r="HD351" s="4"/>
      <c r="HE351" s="7"/>
      <c r="HF351" s="5"/>
      <c r="HG351" s="5"/>
      <c r="HH351" s="5"/>
      <c r="HI351" s="15"/>
      <c r="HJ351" s="9"/>
      <c r="HK351" s="9"/>
      <c r="HL351" s="4"/>
      <c r="HM351" s="7"/>
      <c r="HN351" s="5"/>
      <c r="HO351" s="5"/>
      <c r="HP351" s="5"/>
      <c r="HQ351" s="15"/>
      <c r="HR351" s="9"/>
      <c r="HS351" s="9"/>
      <c r="HT351" s="4"/>
      <c r="HU351" s="7"/>
      <c r="HV351" s="5"/>
      <c r="HW351" s="5"/>
      <c r="HX351" s="5"/>
      <c r="HY351" s="15"/>
      <c r="HZ351" s="9"/>
      <c r="IA351" s="9"/>
      <c r="IB351" s="4"/>
      <c r="IC351" s="7"/>
      <c r="ID351" s="5"/>
      <c r="IE351" s="5"/>
      <c r="IF351" s="5"/>
      <c r="IG351" s="15"/>
      <c r="IH351" s="9"/>
      <c r="II351" s="9"/>
      <c r="IJ351" s="4"/>
      <c r="IK351" s="7"/>
      <c r="IL351" s="5"/>
      <c r="IM351" s="5"/>
      <c r="IN351" s="5"/>
      <c r="IO351" s="15"/>
      <c r="IP351" s="9"/>
      <c r="IQ351" s="9"/>
      <c r="IR351" s="4"/>
      <c r="IS351" s="7"/>
      <c r="IT351" s="5"/>
      <c r="IU351" s="5"/>
      <c r="IV351" s="5"/>
    </row>
    <row r="352" spans="1:256" ht="14.1" customHeight="1" x14ac:dyDescent="0.2">
      <c r="A352" s="153" t="s">
        <v>1430</v>
      </c>
      <c r="B352" s="151" t="s">
        <v>225</v>
      </c>
      <c r="C352" s="151" t="s">
        <v>1431</v>
      </c>
      <c r="D352" s="159" t="s">
        <v>1432</v>
      </c>
      <c r="E352" s="498"/>
      <c r="F352" s="160" t="s">
        <v>13</v>
      </c>
      <c r="G352" s="499"/>
      <c r="H352" s="160">
        <v>446.6</v>
      </c>
      <c r="I352" s="164">
        <v>330</v>
      </c>
      <c r="J352" s="503"/>
      <c r="K352" s="506"/>
      <c r="L352" s="507"/>
      <c r="M352" s="506"/>
      <c r="N352" s="506"/>
      <c r="O352" s="506"/>
      <c r="P352" s="506"/>
      <c r="Q352" s="506"/>
      <c r="R352" s="506"/>
      <c r="S352" s="506"/>
      <c r="T352" s="507"/>
      <c r="U352" s="506"/>
      <c r="V352" s="506"/>
      <c r="W352" s="506"/>
      <c r="X352" s="506"/>
      <c r="Y352" s="506"/>
      <c r="Z352" s="506"/>
      <c r="AA352" s="506"/>
      <c r="AB352" s="507"/>
      <c r="AC352" s="506"/>
      <c r="AD352" s="506"/>
      <c r="AE352" s="506"/>
      <c r="AF352" s="506"/>
      <c r="AG352" s="506"/>
      <c r="AH352" s="506"/>
      <c r="AI352" s="506"/>
      <c r="AJ352" s="507"/>
      <c r="AK352" s="506"/>
      <c r="AL352" s="506"/>
      <c r="AM352" s="506"/>
      <c r="AN352" s="506"/>
      <c r="AO352" s="506"/>
      <c r="AP352" s="506"/>
      <c r="AQ352" s="506"/>
      <c r="AR352" s="507"/>
      <c r="AS352" s="506"/>
      <c r="AT352" s="506"/>
      <c r="AU352" s="506"/>
      <c r="AV352" s="506"/>
      <c r="AW352" s="506"/>
      <c r="AX352" s="506"/>
      <c r="AY352" s="506"/>
      <c r="AZ352" s="507"/>
      <c r="BA352" s="506"/>
      <c r="BB352" s="506"/>
      <c r="BC352" s="506"/>
      <c r="BD352" s="506"/>
      <c r="BE352" s="506"/>
      <c r="BF352" s="506"/>
      <c r="BG352" s="506"/>
      <c r="BH352" s="507"/>
      <c r="BI352" s="506"/>
      <c r="BJ352" s="506"/>
      <c r="BK352" s="506"/>
      <c r="BL352" s="506"/>
      <c r="BM352" s="506"/>
      <c r="BN352" s="506"/>
      <c r="BO352" s="506"/>
      <c r="BP352" s="507"/>
      <c r="BQ352" s="506"/>
      <c r="BR352" s="506"/>
      <c r="BS352" s="506"/>
      <c r="BT352" s="506"/>
      <c r="BU352" s="506"/>
      <c r="BV352" s="506"/>
      <c r="BW352" s="506"/>
      <c r="BX352" s="507"/>
      <c r="BY352" s="506"/>
      <c r="BZ352" s="506"/>
      <c r="CA352" s="506"/>
      <c r="CB352" s="506"/>
      <c r="CC352" s="506"/>
      <c r="CD352" s="506"/>
      <c r="CE352" s="506"/>
      <c r="CF352" s="507"/>
      <c r="CG352" s="506"/>
      <c r="CH352" s="506"/>
      <c r="CI352" s="506"/>
      <c r="CJ352" s="506"/>
      <c r="CK352" s="506"/>
      <c r="CL352" s="506"/>
      <c r="CM352" s="506"/>
      <c r="CN352" s="507"/>
      <c r="CO352" s="506"/>
      <c r="CP352" s="506"/>
      <c r="CQ352" s="506"/>
      <c r="CR352" s="506"/>
      <c r="CS352" s="506"/>
      <c r="CT352" s="506"/>
      <c r="CU352" s="506"/>
      <c r="CV352" s="507"/>
      <c r="CW352" s="506"/>
      <c r="CX352" s="506"/>
      <c r="CY352" s="506"/>
      <c r="CZ352" s="506"/>
      <c r="DA352" s="506"/>
      <c r="DB352" s="506"/>
      <c r="DC352" s="506"/>
      <c r="DD352" s="507"/>
      <c r="DE352" s="506"/>
      <c r="DF352" s="506"/>
      <c r="DG352" s="506"/>
      <c r="DH352" s="506"/>
      <c r="DI352" s="506"/>
      <c r="DJ352" s="506"/>
      <c r="DK352" s="506"/>
      <c r="DL352" s="507"/>
      <c r="DM352" s="506"/>
      <c r="DN352" s="506"/>
      <c r="DO352" s="506"/>
      <c r="DP352" s="506"/>
      <c r="DQ352" s="506"/>
      <c r="DR352" s="506"/>
      <c r="DS352" s="506"/>
      <c r="DT352" s="507"/>
      <c r="DU352" s="506"/>
      <c r="DV352" s="506"/>
      <c r="DW352" s="506"/>
      <c r="DX352" s="506"/>
      <c r="DY352" s="506"/>
      <c r="DZ352" s="506"/>
      <c r="EA352" s="506"/>
      <c r="EB352" s="507"/>
      <c r="EC352" s="506"/>
      <c r="ED352" s="506"/>
      <c r="EE352" s="506"/>
      <c r="EF352" s="506"/>
      <c r="EG352" s="506"/>
      <c r="EH352" s="506"/>
      <c r="EI352" s="506"/>
      <c r="EJ352" s="507"/>
      <c r="EK352" s="506"/>
      <c r="EL352" s="506"/>
      <c r="EM352" s="506"/>
      <c r="EN352" s="506"/>
      <c r="EO352" s="506"/>
      <c r="EP352" s="506"/>
      <c r="EQ352" s="506"/>
      <c r="ER352" s="507"/>
      <c r="ES352" s="506"/>
      <c r="ET352" s="506"/>
      <c r="EU352" s="506"/>
      <c r="EV352" s="506"/>
      <c r="EW352" s="506"/>
      <c r="EX352" s="506"/>
      <c r="EY352" s="506"/>
      <c r="EZ352" s="507"/>
      <c r="FA352" s="506"/>
      <c r="FB352" s="506"/>
      <c r="FC352" s="506"/>
      <c r="FD352" s="506"/>
      <c r="FE352" s="506"/>
      <c r="FF352" s="506"/>
      <c r="FG352" s="506"/>
      <c r="FH352" s="507"/>
      <c r="FI352" s="506"/>
      <c r="FJ352" s="506"/>
      <c r="FK352" s="506"/>
      <c r="FL352" s="506"/>
      <c r="FM352" s="506"/>
      <c r="FN352" s="506"/>
      <c r="FO352" s="506"/>
      <c r="FP352" s="507"/>
      <c r="FQ352" s="506"/>
      <c r="FR352" s="506"/>
      <c r="FS352" s="506"/>
      <c r="FT352" s="506"/>
      <c r="FU352" s="506"/>
      <c r="FV352" s="506"/>
      <c r="FW352" s="506"/>
      <c r="FX352" s="507"/>
      <c r="FY352" s="506"/>
      <c r="FZ352" s="506"/>
      <c r="GA352" s="506"/>
      <c r="GB352" s="506"/>
      <c r="GC352" s="506"/>
      <c r="GD352" s="506"/>
      <c r="GE352" s="506"/>
      <c r="GF352" s="507"/>
      <c r="GG352" s="506"/>
      <c r="GH352" s="506"/>
      <c r="GI352" s="506"/>
      <c r="GJ352" s="506"/>
      <c r="GK352" s="506"/>
      <c r="GL352" s="506"/>
      <c r="GM352" s="506"/>
      <c r="GN352" s="507"/>
      <c r="GO352" s="506"/>
      <c r="GP352" s="506"/>
      <c r="GQ352" s="506"/>
      <c r="GR352" s="506"/>
      <c r="GS352" s="506"/>
      <c r="GT352" s="506"/>
      <c r="GU352" s="506"/>
      <c r="GV352" s="507"/>
      <c r="GW352" s="506"/>
      <c r="GX352" s="506"/>
      <c r="GY352" s="506"/>
      <c r="GZ352" s="506"/>
      <c r="HA352" s="506"/>
      <c r="HB352" s="506"/>
      <c r="HC352" s="506"/>
      <c r="HD352" s="507"/>
      <c r="HE352" s="506"/>
      <c r="HF352" s="506"/>
      <c r="HG352" s="506"/>
      <c r="HH352" s="506"/>
      <c r="HI352" s="506"/>
      <c r="HJ352" s="506"/>
      <c r="HK352" s="506"/>
      <c r="HL352" s="507"/>
      <c r="HM352" s="506"/>
      <c r="HN352" s="506"/>
      <c r="HO352" s="506"/>
      <c r="HP352" s="506"/>
      <c r="HQ352" s="506"/>
      <c r="HR352" s="506"/>
      <c r="HS352" s="506"/>
      <c r="HT352" s="507"/>
      <c r="HU352" s="506"/>
      <c r="HV352" s="506"/>
      <c r="HW352" s="506"/>
      <c r="HX352" s="506"/>
      <c r="HY352" s="506"/>
      <c r="HZ352" s="506"/>
      <c r="IA352" s="506"/>
      <c r="IB352" s="507"/>
      <c r="IC352" s="506"/>
      <c r="ID352" s="506"/>
      <c r="IE352" s="506"/>
      <c r="IF352" s="506"/>
      <c r="IG352" s="506"/>
      <c r="IH352" s="506"/>
      <c r="II352" s="506"/>
      <c r="IJ352" s="507"/>
      <c r="IK352" s="506"/>
      <c r="IL352" s="506"/>
      <c r="IM352" s="506"/>
      <c r="IN352" s="506"/>
      <c r="IO352" s="506"/>
      <c r="IP352" s="506"/>
      <c r="IQ352" s="506"/>
      <c r="IR352" s="507"/>
      <c r="IS352" s="506"/>
      <c r="IT352" s="506"/>
      <c r="IU352" s="506"/>
      <c r="IV352" s="506"/>
    </row>
    <row r="353" spans="1:256" ht="14.1" customHeight="1" x14ac:dyDescent="0.2">
      <c r="A353" s="153"/>
      <c r="B353" s="151"/>
      <c r="C353" s="151" t="s">
        <v>88</v>
      </c>
      <c r="D353" s="159" t="s">
        <v>89</v>
      </c>
      <c r="E353" s="173" t="s">
        <v>90</v>
      </c>
      <c r="F353" s="160" t="s">
        <v>13</v>
      </c>
      <c r="G353" s="160">
        <v>1</v>
      </c>
      <c r="H353" s="201">
        <v>369</v>
      </c>
      <c r="I353" s="161">
        <f>'Супутні товари'!J6</f>
        <v>479.4</v>
      </c>
      <c r="J353" s="63"/>
    </row>
    <row r="354" spans="1:256" ht="14.1" customHeight="1" x14ac:dyDescent="0.2">
      <c r="A354" s="153"/>
      <c r="B354" s="151"/>
      <c r="C354" s="151" t="s">
        <v>1975</v>
      </c>
      <c r="D354" s="159" t="s">
        <v>851</v>
      </c>
      <c r="E354" s="151" t="s">
        <v>615</v>
      </c>
      <c r="F354" s="160" t="s">
        <v>13</v>
      </c>
      <c r="G354" s="160"/>
      <c r="H354" s="201">
        <v>90</v>
      </c>
      <c r="I354" s="161">
        <v>90</v>
      </c>
      <c r="J354" s="63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  <c r="AK354" s="125"/>
      <c r="AL354" s="125"/>
      <c r="AM354" s="125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5"/>
      <c r="BR354" s="125"/>
      <c r="BS354" s="125"/>
      <c r="BT354" s="125"/>
      <c r="BU354" s="125"/>
      <c r="BV354" s="125"/>
      <c r="BW354" s="125"/>
      <c r="BX354" s="125"/>
      <c r="BY354" s="125"/>
      <c r="BZ354" s="125"/>
      <c r="CA354" s="125"/>
      <c r="CB354" s="125"/>
      <c r="CC354" s="125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5"/>
      <c r="CN354" s="125"/>
      <c r="CO354" s="125"/>
      <c r="CP354" s="125"/>
      <c r="CQ354" s="125"/>
      <c r="CR354" s="125"/>
      <c r="CS354" s="125"/>
      <c r="CT354" s="125"/>
      <c r="CU354" s="125"/>
      <c r="CV354" s="125"/>
      <c r="CW354" s="125"/>
      <c r="CX354" s="125"/>
      <c r="CY354" s="125"/>
      <c r="CZ354" s="125"/>
      <c r="DA354" s="125"/>
      <c r="DB354" s="125"/>
      <c r="DC354" s="125"/>
      <c r="DD354" s="125"/>
      <c r="DE354" s="125"/>
      <c r="DF354" s="125"/>
      <c r="DG354" s="125"/>
      <c r="DH354" s="125"/>
      <c r="DI354" s="125"/>
      <c r="DJ354" s="125"/>
      <c r="DK354" s="125"/>
      <c r="DL354" s="125"/>
      <c r="DM354" s="125"/>
      <c r="DN354" s="125"/>
      <c r="DO354" s="125"/>
      <c r="DP354" s="125"/>
      <c r="DQ354" s="125"/>
      <c r="DR354" s="125"/>
      <c r="DS354" s="125"/>
      <c r="DT354" s="125"/>
      <c r="DU354" s="125"/>
      <c r="DV354" s="125"/>
      <c r="DW354" s="125"/>
      <c r="DX354" s="125"/>
      <c r="DY354" s="125"/>
      <c r="DZ354" s="125"/>
      <c r="EA354" s="125"/>
      <c r="EB354" s="125"/>
      <c r="EC354" s="125"/>
      <c r="ED354" s="125"/>
      <c r="EE354" s="125"/>
      <c r="EF354" s="125"/>
      <c r="EG354" s="125"/>
      <c r="EH354" s="125"/>
      <c r="EI354" s="125"/>
      <c r="EJ354" s="125"/>
      <c r="EK354" s="125"/>
      <c r="EL354" s="125"/>
      <c r="EM354" s="125"/>
      <c r="EN354" s="125"/>
      <c r="EO354" s="125"/>
      <c r="EP354" s="125"/>
      <c r="EQ354" s="125"/>
      <c r="ER354" s="125"/>
      <c r="ES354" s="125"/>
      <c r="ET354" s="125"/>
      <c r="EU354" s="125"/>
      <c r="EV354" s="125"/>
      <c r="EW354" s="125"/>
      <c r="EX354" s="125"/>
      <c r="EY354" s="125"/>
      <c r="EZ354" s="125"/>
      <c r="FA354" s="125"/>
      <c r="FB354" s="125"/>
      <c r="FC354" s="125"/>
      <c r="FD354" s="125"/>
      <c r="FE354" s="125"/>
      <c r="FF354" s="125"/>
      <c r="FG354" s="125"/>
      <c r="FH354" s="125"/>
      <c r="FI354" s="125"/>
      <c r="FJ354" s="125"/>
      <c r="FK354" s="125"/>
      <c r="FL354" s="125"/>
      <c r="FM354" s="125"/>
      <c r="FN354" s="125"/>
      <c r="FO354" s="125"/>
      <c r="FP354" s="125"/>
      <c r="FQ354" s="125"/>
      <c r="FR354" s="125"/>
      <c r="FS354" s="125"/>
      <c r="FT354" s="125"/>
      <c r="FU354" s="125"/>
      <c r="FV354" s="125"/>
      <c r="FW354" s="125"/>
      <c r="FX354" s="125"/>
      <c r="FY354" s="125"/>
      <c r="FZ354" s="125"/>
      <c r="GA354" s="125"/>
      <c r="GB354" s="125"/>
      <c r="GC354" s="125"/>
      <c r="GD354" s="125"/>
      <c r="GE354" s="125"/>
      <c r="GF354" s="125"/>
      <c r="GG354" s="125"/>
      <c r="GH354" s="125"/>
      <c r="GI354" s="125"/>
      <c r="GJ354" s="125"/>
      <c r="GK354" s="125"/>
      <c r="GL354" s="125"/>
      <c r="GM354" s="125"/>
      <c r="GN354" s="125"/>
      <c r="GO354" s="125"/>
      <c r="GP354" s="125"/>
      <c r="GQ354" s="125"/>
      <c r="GR354" s="125"/>
      <c r="GS354" s="125"/>
      <c r="GT354" s="125"/>
      <c r="GU354" s="125"/>
      <c r="GV354" s="125"/>
      <c r="GW354" s="125"/>
      <c r="GX354" s="125"/>
      <c r="GY354" s="125"/>
      <c r="GZ354" s="125"/>
      <c r="HA354" s="125"/>
      <c r="HB354" s="125"/>
      <c r="HC354" s="125"/>
      <c r="HD354" s="125"/>
      <c r="HE354" s="125"/>
      <c r="HF354" s="125"/>
      <c r="HG354" s="125"/>
      <c r="HH354" s="125"/>
      <c r="HI354" s="125"/>
      <c r="HJ354" s="125"/>
      <c r="HK354" s="125"/>
      <c r="HL354" s="125"/>
      <c r="HM354" s="125"/>
      <c r="HN354" s="125"/>
      <c r="HO354" s="125"/>
      <c r="HP354" s="125"/>
      <c r="HQ354" s="125"/>
      <c r="HR354" s="125"/>
      <c r="HS354" s="125"/>
      <c r="HT354" s="125"/>
      <c r="HU354" s="125"/>
      <c r="HV354" s="125"/>
      <c r="HW354" s="125"/>
      <c r="HX354" s="125"/>
      <c r="HY354" s="125"/>
      <c r="HZ354" s="125"/>
      <c r="IA354" s="125"/>
      <c r="IB354" s="125"/>
      <c r="IC354" s="125"/>
      <c r="ID354" s="125"/>
      <c r="IE354" s="125"/>
      <c r="IF354" s="125"/>
      <c r="IG354" s="125"/>
      <c r="IH354" s="125"/>
      <c r="II354" s="125"/>
      <c r="IJ354" s="125"/>
      <c r="IK354" s="125"/>
      <c r="IL354" s="125"/>
      <c r="IM354" s="125"/>
      <c r="IN354" s="125"/>
      <c r="IO354" s="125"/>
      <c r="IP354" s="125"/>
      <c r="IQ354" s="125"/>
      <c r="IR354" s="125"/>
      <c r="IS354" s="125"/>
      <c r="IT354" s="125"/>
      <c r="IU354" s="125"/>
      <c r="IV354" s="125"/>
    </row>
    <row r="355" spans="1:256" s="71" customFormat="1" ht="14.1" customHeight="1" x14ac:dyDescent="0.2">
      <c r="A355" s="153"/>
      <c r="B355" s="151"/>
      <c r="C355" s="151" t="s">
        <v>1067</v>
      </c>
      <c r="D355" s="159" t="s">
        <v>1068</v>
      </c>
      <c r="E355" s="151" t="s">
        <v>1067</v>
      </c>
      <c r="F355" s="160" t="s">
        <v>13</v>
      </c>
      <c r="G355" s="160"/>
      <c r="H355" s="174">
        <v>18894</v>
      </c>
      <c r="I355" s="161">
        <v>18894</v>
      </c>
      <c r="J355" s="242"/>
    </row>
    <row r="356" spans="1:256" s="71" customFormat="1" ht="14.1" customHeight="1" x14ac:dyDescent="0.2">
      <c r="A356" s="153"/>
      <c r="B356" s="869"/>
      <c r="C356" s="151" t="s">
        <v>1686</v>
      </c>
      <c r="D356" s="445" t="s">
        <v>102</v>
      </c>
      <c r="E356" s="869"/>
      <c r="F356" s="160" t="s">
        <v>13</v>
      </c>
      <c r="G356" s="870"/>
      <c r="H356" s="174">
        <v>19980</v>
      </c>
      <c r="I356" s="161">
        <v>19980</v>
      </c>
      <c r="J356" s="871"/>
      <c r="K356" s="872"/>
      <c r="L356" s="872"/>
      <c r="M356" s="872"/>
      <c r="N356" s="872"/>
      <c r="O356" s="872"/>
      <c r="P356" s="872"/>
      <c r="Q356" s="872"/>
      <c r="R356" s="872"/>
      <c r="S356" s="872"/>
      <c r="T356" s="872"/>
      <c r="U356" s="872"/>
      <c r="V356" s="872"/>
      <c r="W356" s="872"/>
      <c r="X356" s="872"/>
      <c r="Y356" s="872"/>
      <c r="Z356" s="872"/>
      <c r="AA356" s="872"/>
      <c r="AB356" s="872"/>
      <c r="AC356" s="872"/>
      <c r="AD356" s="872"/>
      <c r="AE356" s="872"/>
      <c r="AF356" s="872"/>
      <c r="AG356" s="872"/>
      <c r="AH356" s="872"/>
      <c r="AI356" s="872"/>
      <c r="AJ356" s="872"/>
      <c r="AK356" s="872"/>
      <c r="AL356" s="872"/>
      <c r="AM356" s="872"/>
      <c r="AN356" s="872"/>
      <c r="AO356" s="872"/>
      <c r="AP356" s="872"/>
      <c r="AQ356" s="872"/>
      <c r="AR356" s="872"/>
      <c r="AS356" s="872"/>
      <c r="AT356" s="872"/>
      <c r="AU356" s="872"/>
      <c r="AV356" s="872"/>
      <c r="AW356" s="872"/>
      <c r="AX356" s="872"/>
      <c r="AY356" s="872"/>
      <c r="AZ356" s="872"/>
      <c r="BA356" s="872"/>
      <c r="BB356" s="872"/>
      <c r="BC356" s="872"/>
      <c r="BD356" s="872"/>
      <c r="BE356" s="872"/>
      <c r="BF356" s="872"/>
      <c r="BG356" s="872"/>
      <c r="BH356" s="872"/>
      <c r="BI356" s="872"/>
      <c r="BJ356" s="872"/>
      <c r="BK356" s="872"/>
      <c r="BL356" s="872"/>
      <c r="BM356" s="872"/>
      <c r="BN356" s="872"/>
      <c r="BO356" s="872"/>
      <c r="BP356" s="872"/>
      <c r="BQ356" s="872"/>
      <c r="BR356" s="872"/>
      <c r="BS356" s="872"/>
      <c r="BT356" s="872"/>
      <c r="BU356" s="872"/>
      <c r="BV356" s="872"/>
      <c r="BW356" s="872"/>
      <c r="BX356" s="872"/>
      <c r="BY356" s="872"/>
      <c r="BZ356" s="872"/>
      <c r="CA356" s="872"/>
      <c r="CB356" s="872"/>
      <c r="CC356" s="872"/>
      <c r="CD356" s="872"/>
      <c r="CE356" s="872"/>
      <c r="CF356" s="872"/>
      <c r="CG356" s="872"/>
      <c r="CH356" s="872"/>
      <c r="CI356" s="872"/>
      <c r="CJ356" s="872"/>
      <c r="CK356" s="872"/>
      <c r="CL356" s="872"/>
      <c r="CM356" s="872"/>
      <c r="CN356" s="872"/>
      <c r="CO356" s="872"/>
      <c r="CP356" s="872"/>
      <c r="CQ356" s="872"/>
      <c r="CR356" s="872"/>
      <c r="CS356" s="872"/>
      <c r="CT356" s="872"/>
      <c r="CU356" s="872"/>
      <c r="CV356" s="872"/>
      <c r="CW356" s="872"/>
      <c r="CX356" s="872"/>
      <c r="CY356" s="872"/>
      <c r="CZ356" s="872"/>
      <c r="DA356" s="872"/>
      <c r="DB356" s="872"/>
      <c r="DC356" s="872"/>
      <c r="DD356" s="872"/>
      <c r="DE356" s="872"/>
      <c r="DF356" s="872"/>
      <c r="DG356" s="872"/>
      <c r="DH356" s="872"/>
      <c r="DI356" s="872"/>
      <c r="DJ356" s="872"/>
      <c r="DK356" s="872"/>
      <c r="DL356" s="872"/>
      <c r="DM356" s="872"/>
      <c r="DN356" s="872"/>
      <c r="DO356" s="872"/>
      <c r="DP356" s="872"/>
      <c r="DQ356" s="872"/>
      <c r="DR356" s="872"/>
      <c r="DS356" s="872"/>
      <c r="DT356" s="872"/>
      <c r="DU356" s="872"/>
      <c r="DV356" s="872"/>
      <c r="DW356" s="872"/>
      <c r="DX356" s="872"/>
      <c r="DY356" s="872"/>
      <c r="DZ356" s="872"/>
      <c r="EA356" s="872"/>
      <c r="EB356" s="872"/>
      <c r="EC356" s="872"/>
      <c r="ED356" s="872"/>
      <c r="EE356" s="872"/>
      <c r="EF356" s="872"/>
      <c r="EG356" s="872"/>
      <c r="EH356" s="872"/>
      <c r="EI356" s="872"/>
      <c r="EJ356" s="872"/>
      <c r="EK356" s="872"/>
      <c r="EL356" s="872"/>
      <c r="EM356" s="872"/>
      <c r="EN356" s="872"/>
      <c r="EO356" s="872"/>
      <c r="EP356" s="872"/>
      <c r="EQ356" s="872"/>
      <c r="ER356" s="872"/>
      <c r="ES356" s="872"/>
      <c r="ET356" s="872"/>
      <c r="EU356" s="872"/>
      <c r="EV356" s="872"/>
      <c r="EW356" s="872"/>
      <c r="EX356" s="872"/>
      <c r="EY356" s="872"/>
      <c r="EZ356" s="872"/>
      <c r="FA356" s="872"/>
      <c r="FB356" s="872"/>
      <c r="FC356" s="872"/>
      <c r="FD356" s="872"/>
      <c r="FE356" s="872"/>
      <c r="FF356" s="872"/>
      <c r="FG356" s="872"/>
      <c r="FH356" s="872"/>
      <c r="FI356" s="872"/>
      <c r="FJ356" s="872"/>
      <c r="FK356" s="872"/>
      <c r="FL356" s="872"/>
      <c r="FM356" s="872"/>
      <c r="FN356" s="872"/>
      <c r="FO356" s="872"/>
      <c r="FP356" s="872"/>
      <c r="FQ356" s="872"/>
      <c r="FR356" s="872"/>
      <c r="FS356" s="872"/>
      <c r="FT356" s="872"/>
      <c r="FU356" s="872"/>
      <c r="FV356" s="872"/>
      <c r="FW356" s="872"/>
      <c r="FX356" s="872"/>
      <c r="FY356" s="872"/>
      <c r="FZ356" s="872"/>
      <c r="GA356" s="872"/>
      <c r="GB356" s="872"/>
      <c r="GC356" s="872"/>
      <c r="GD356" s="872"/>
      <c r="GE356" s="872"/>
      <c r="GF356" s="872"/>
      <c r="GG356" s="872"/>
      <c r="GH356" s="872"/>
      <c r="GI356" s="872"/>
      <c r="GJ356" s="872"/>
      <c r="GK356" s="872"/>
      <c r="GL356" s="872"/>
      <c r="GM356" s="872"/>
      <c r="GN356" s="872"/>
      <c r="GO356" s="872"/>
      <c r="GP356" s="872"/>
      <c r="GQ356" s="872"/>
      <c r="GR356" s="872"/>
      <c r="GS356" s="872"/>
      <c r="GT356" s="872"/>
      <c r="GU356" s="872"/>
      <c r="GV356" s="872"/>
      <c r="GW356" s="872"/>
      <c r="GX356" s="872"/>
      <c r="GY356" s="872"/>
      <c r="GZ356" s="872"/>
      <c r="HA356" s="872"/>
      <c r="HB356" s="872"/>
      <c r="HC356" s="872"/>
      <c r="HD356" s="872"/>
      <c r="HE356" s="872"/>
      <c r="HF356" s="872"/>
      <c r="HG356" s="872"/>
      <c r="HH356" s="872"/>
      <c r="HI356" s="872"/>
      <c r="HJ356" s="872"/>
      <c r="HK356" s="872"/>
      <c r="HL356" s="872"/>
      <c r="HM356" s="872"/>
      <c r="HN356" s="872"/>
      <c r="HO356" s="872"/>
      <c r="HP356" s="872"/>
      <c r="HQ356" s="872"/>
      <c r="HR356" s="872"/>
      <c r="HS356" s="872"/>
      <c r="HT356" s="872"/>
      <c r="HU356" s="872"/>
      <c r="HV356" s="872"/>
      <c r="HW356" s="872"/>
      <c r="HX356" s="872"/>
      <c r="HY356" s="872"/>
      <c r="HZ356" s="872"/>
      <c r="IA356" s="872"/>
      <c r="IB356" s="872"/>
      <c r="IC356" s="872"/>
      <c r="ID356" s="872"/>
      <c r="IE356" s="872"/>
      <c r="IF356" s="872"/>
      <c r="IG356" s="872"/>
      <c r="IH356" s="872"/>
      <c r="II356" s="872"/>
      <c r="IJ356" s="872"/>
      <c r="IK356" s="872"/>
      <c r="IL356" s="872"/>
      <c r="IM356" s="872"/>
      <c r="IN356" s="872"/>
      <c r="IO356" s="872"/>
      <c r="IP356" s="872"/>
      <c r="IQ356" s="872"/>
      <c r="IR356" s="872"/>
      <c r="IS356" s="872"/>
      <c r="IT356" s="872"/>
      <c r="IU356" s="872"/>
      <c r="IV356" s="872"/>
    </row>
    <row r="357" spans="1:256" ht="14.1" customHeight="1" x14ac:dyDescent="0.2">
      <c r="A357" s="202"/>
      <c r="B357" s="151" t="s">
        <v>271</v>
      </c>
      <c r="C357" s="151" t="s">
        <v>91</v>
      </c>
      <c r="D357" s="159" t="s">
        <v>92</v>
      </c>
      <c r="E357" s="151" t="s">
        <v>93</v>
      </c>
      <c r="F357" s="160" t="s">
        <v>121</v>
      </c>
      <c r="G357" s="160">
        <v>50</v>
      </c>
      <c r="H357" s="160">
        <v>152.32</v>
      </c>
      <c r="I357" s="161">
        <f t="shared" ref="I357:I367" si="20">ROUND(IF($I$2&gt;25,H357*(100-25)/100,H357*(100-$I$2)/100),2)</f>
        <v>152.32</v>
      </c>
      <c r="J357" s="63"/>
    </row>
    <row r="358" spans="1:256" ht="14.1" customHeight="1" x14ac:dyDescent="0.2">
      <c r="A358" s="202"/>
      <c r="B358" s="151"/>
      <c r="C358" s="151"/>
      <c r="D358" s="159"/>
      <c r="E358" s="151"/>
      <c r="F358" s="160" t="s">
        <v>655</v>
      </c>
      <c r="G358" s="160"/>
      <c r="H358" s="201">
        <f>H357*РОБ!L358</f>
        <v>59.404800000000002</v>
      </c>
      <c r="I358" s="161">
        <f t="shared" si="20"/>
        <v>59.4</v>
      </c>
      <c r="J358" s="63"/>
    </row>
    <row r="359" spans="1:256" ht="14.1" customHeight="1" x14ac:dyDescent="0.2">
      <c r="A359" s="202"/>
      <c r="B359" s="151" t="s">
        <v>278</v>
      </c>
      <c r="C359" s="151" t="s">
        <v>94</v>
      </c>
      <c r="D359" s="159" t="s">
        <v>95</v>
      </c>
      <c r="E359" s="151" t="s">
        <v>111</v>
      </c>
      <c r="F359" s="160" t="s">
        <v>121</v>
      </c>
      <c r="G359" s="160"/>
      <c r="H359" s="160">
        <v>369.63</v>
      </c>
      <c r="I359" s="161">
        <f t="shared" si="20"/>
        <v>369.63</v>
      </c>
      <c r="J359" s="63"/>
    </row>
    <row r="360" spans="1:256" ht="14.1" customHeight="1" x14ac:dyDescent="0.2">
      <c r="A360" s="202"/>
      <c r="B360" s="151"/>
      <c r="C360" s="151"/>
      <c r="D360" s="159"/>
      <c r="E360" s="151"/>
      <c r="F360" s="160" t="s">
        <v>655</v>
      </c>
      <c r="G360" s="160"/>
      <c r="H360" s="201">
        <v>49.95</v>
      </c>
      <c r="I360" s="161">
        <f t="shared" si="20"/>
        <v>49.95</v>
      </c>
      <c r="J360" s="123"/>
    </row>
    <row r="361" spans="1:256" ht="14.1" customHeight="1" x14ac:dyDescent="0.2">
      <c r="A361" s="202"/>
      <c r="B361" s="151" t="s">
        <v>226</v>
      </c>
      <c r="C361" s="151" t="s">
        <v>96</v>
      </c>
      <c r="D361" s="159" t="s">
        <v>97</v>
      </c>
      <c r="E361" s="151" t="s">
        <v>112</v>
      </c>
      <c r="F361" s="160" t="s">
        <v>121</v>
      </c>
      <c r="G361" s="160"/>
      <c r="H361" s="160">
        <v>699.93</v>
      </c>
      <c r="I361" s="161">
        <f t="shared" si="20"/>
        <v>699.93</v>
      </c>
      <c r="J361" s="63"/>
    </row>
    <row r="362" spans="1:256" ht="14.1" customHeight="1" x14ac:dyDescent="0.2">
      <c r="A362" s="202"/>
      <c r="B362" s="151"/>
      <c r="C362" s="151"/>
      <c r="D362" s="159"/>
      <c r="E362" s="151"/>
      <c r="F362" s="160" t="s">
        <v>655</v>
      </c>
      <c r="G362" s="160"/>
      <c r="H362" s="201">
        <f>H361*РОБ!L362</f>
        <v>312.86870999999996</v>
      </c>
      <c r="I362" s="161">
        <f t="shared" si="20"/>
        <v>312.87</v>
      </c>
      <c r="J362" s="123"/>
    </row>
    <row r="363" spans="1:256" ht="14.1" customHeight="1" x14ac:dyDescent="0.2">
      <c r="A363" s="202"/>
      <c r="B363" s="417" t="s">
        <v>1351</v>
      </c>
      <c r="C363" s="151" t="s">
        <v>1968</v>
      </c>
      <c r="D363" s="425" t="s">
        <v>1969</v>
      </c>
      <c r="E363" s="417"/>
      <c r="F363" s="160" t="s">
        <v>655</v>
      </c>
      <c r="G363" s="418"/>
      <c r="H363" s="201">
        <v>207.9</v>
      </c>
      <c r="I363" s="161">
        <f t="shared" si="20"/>
        <v>207.9</v>
      </c>
      <c r="J363" s="443"/>
      <c r="K363" s="441"/>
      <c r="L363" s="441"/>
      <c r="M363" s="441"/>
      <c r="N363" s="441"/>
      <c r="O363" s="441"/>
      <c r="P363" s="441"/>
      <c r="Q363" s="441"/>
      <c r="R363" s="441"/>
      <c r="S363" s="441"/>
      <c r="T363" s="441"/>
      <c r="U363" s="441"/>
      <c r="V363" s="441"/>
      <c r="W363" s="441"/>
      <c r="X363" s="441"/>
      <c r="Y363" s="441"/>
      <c r="Z363" s="441"/>
      <c r="AA363" s="441"/>
      <c r="AB363" s="441"/>
      <c r="AC363" s="441"/>
      <c r="AD363" s="441"/>
      <c r="AE363" s="441"/>
      <c r="AF363" s="441"/>
      <c r="AG363" s="441"/>
      <c r="AH363" s="441"/>
      <c r="AI363" s="441"/>
      <c r="AJ363" s="441"/>
      <c r="AK363" s="441"/>
      <c r="AL363" s="441"/>
      <c r="AM363" s="441"/>
      <c r="AN363" s="441"/>
      <c r="AO363" s="441"/>
      <c r="AP363" s="441"/>
      <c r="AQ363" s="441"/>
      <c r="AR363" s="441"/>
      <c r="AS363" s="441"/>
      <c r="AT363" s="441"/>
      <c r="AU363" s="441"/>
      <c r="AV363" s="441"/>
      <c r="AW363" s="441"/>
      <c r="AX363" s="441"/>
      <c r="AY363" s="441"/>
      <c r="AZ363" s="441"/>
      <c r="BA363" s="441"/>
      <c r="BB363" s="441"/>
      <c r="BC363" s="441"/>
      <c r="BD363" s="441"/>
      <c r="BE363" s="441"/>
      <c r="BF363" s="441"/>
      <c r="BG363" s="441"/>
      <c r="BH363" s="441"/>
      <c r="BI363" s="441"/>
      <c r="BJ363" s="441"/>
      <c r="BK363" s="441"/>
      <c r="BL363" s="441"/>
      <c r="BM363" s="441"/>
      <c r="BN363" s="441"/>
      <c r="BO363" s="441"/>
      <c r="BP363" s="441"/>
      <c r="BQ363" s="441"/>
      <c r="BR363" s="441"/>
      <c r="BS363" s="441"/>
      <c r="BT363" s="441"/>
      <c r="BU363" s="441"/>
      <c r="BV363" s="441"/>
      <c r="BW363" s="441"/>
      <c r="BX363" s="441"/>
      <c r="BY363" s="441"/>
      <c r="BZ363" s="441"/>
      <c r="CA363" s="441"/>
      <c r="CB363" s="441"/>
      <c r="CC363" s="441"/>
      <c r="CD363" s="441"/>
      <c r="CE363" s="441"/>
      <c r="CF363" s="441"/>
      <c r="CG363" s="441"/>
      <c r="CH363" s="441"/>
      <c r="CI363" s="441"/>
      <c r="CJ363" s="441"/>
      <c r="CK363" s="441"/>
      <c r="CL363" s="441"/>
      <c r="CM363" s="441"/>
      <c r="CN363" s="441"/>
      <c r="CO363" s="441"/>
      <c r="CP363" s="441"/>
      <c r="CQ363" s="441"/>
      <c r="CR363" s="441"/>
      <c r="CS363" s="441"/>
      <c r="CT363" s="441"/>
      <c r="CU363" s="441"/>
      <c r="CV363" s="441"/>
      <c r="CW363" s="441"/>
      <c r="CX363" s="441"/>
      <c r="CY363" s="441"/>
      <c r="CZ363" s="441"/>
      <c r="DA363" s="441"/>
      <c r="DB363" s="441"/>
      <c r="DC363" s="441"/>
      <c r="DD363" s="441"/>
      <c r="DE363" s="441"/>
      <c r="DF363" s="441"/>
      <c r="DG363" s="441"/>
      <c r="DH363" s="441"/>
      <c r="DI363" s="441"/>
      <c r="DJ363" s="441"/>
      <c r="DK363" s="441"/>
      <c r="DL363" s="441"/>
      <c r="DM363" s="441"/>
      <c r="DN363" s="441"/>
      <c r="DO363" s="441"/>
      <c r="DP363" s="441"/>
      <c r="DQ363" s="441"/>
      <c r="DR363" s="441"/>
      <c r="DS363" s="441"/>
      <c r="DT363" s="441"/>
      <c r="DU363" s="441"/>
      <c r="DV363" s="441"/>
      <c r="DW363" s="441"/>
      <c r="DX363" s="441"/>
      <c r="DY363" s="441"/>
      <c r="DZ363" s="441"/>
      <c r="EA363" s="441"/>
      <c r="EB363" s="441"/>
      <c r="EC363" s="441"/>
      <c r="ED363" s="441"/>
      <c r="EE363" s="441"/>
      <c r="EF363" s="441"/>
      <c r="EG363" s="441"/>
      <c r="EH363" s="441"/>
      <c r="EI363" s="441"/>
      <c r="EJ363" s="441"/>
      <c r="EK363" s="441"/>
      <c r="EL363" s="441"/>
      <c r="EM363" s="441"/>
      <c r="EN363" s="441"/>
      <c r="EO363" s="441"/>
      <c r="EP363" s="441"/>
      <c r="EQ363" s="441"/>
      <c r="ER363" s="441"/>
      <c r="ES363" s="441"/>
      <c r="ET363" s="441"/>
      <c r="EU363" s="441"/>
      <c r="EV363" s="441"/>
      <c r="EW363" s="441"/>
      <c r="EX363" s="441"/>
      <c r="EY363" s="441"/>
      <c r="EZ363" s="441"/>
      <c r="FA363" s="441"/>
      <c r="FB363" s="441"/>
      <c r="FC363" s="441"/>
      <c r="FD363" s="441"/>
      <c r="FE363" s="441"/>
      <c r="FF363" s="441"/>
      <c r="FG363" s="441"/>
      <c r="FH363" s="441"/>
      <c r="FI363" s="441"/>
      <c r="FJ363" s="441"/>
      <c r="FK363" s="441"/>
      <c r="FL363" s="441"/>
      <c r="FM363" s="441"/>
      <c r="FN363" s="441"/>
      <c r="FO363" s="441"/>
      <c r="FP363" s="441"/>
      <c r="FQ363" s="441"/>
      <c r="FR363" s="441"/>
      <c r="FS363" s="441"/>
      <c r="FT363" s="441"/>
      <c r="FU363" s="441"/>
      <c r="FV363" s="441"/>
      <c r="FW363" s="441"/>
      <c r="FX363" s="441"/>
      <c r="FY363" s="441"/>
      <c r="FZ363" s="441"/>
      <c r="GA363" s="441"/>
      <c r="GB363" s="441"/>
      <c r="GC363" s="441"/>
      <c r="GD363" s="441"/>
      <c r="GE363" s="441"/>
      <c r="GF363" s="441"/>
      <c r="GG363" s="441"/>
      <c r="GH363" s="441"/>
      <c r="GI363" s="441"/>
      <c r="GJ363" s="441"/>
      <c r="GK363" s="441"/>
      <c r="GL363" s="441"/>
      <c r="GM363" s="441"/>
      <c r="GN363" s="441"/>
      <c r="GO363" s="441"/>
      <c r="GP363" s="441"/>
      <c r="GQ363" s="441"/>
      <c r="GR363" s="441"/>
      <c r="GS363" s="441"/>
      <c r="GT363" s="441"/>
      <c r="GU363" s="441"/>
      <c r="GV363" s="441"/>
      <c r="GW363" s="441"/>
      <c r="GX363" s="441"/>
      <c r="GY363" s="441"/>
      <c r="GZ363" s="441"/>
      <c r="HA363" s="441"/>
      <c r="HB363" s="441"/>
      <c r="HC363" s="441"/>
      <c r="HD363" s="441"/>
      <c r="HE363" s="441"/>
      <c r="HF363" s="441"/>
      <c r="HG363" s="441"/>
      <c r="HH363" s="441"/>
      <c r="HI363" s="441"/>
      <c r="HJ363" s="441"/>
      <c r="HK363" s="441"/>
      <c r="HL363" s="441"/>
      <c r="HM363" s="441"/>
      <c r="HN363" s="441"/>
      <c r="HO363" s="441"/>
      <c r="HP363" s="441"/>
      <c r="HQ363" s="441"/>
      <c r="HR363" s="441"/>
      <c r="HS363" s="441"/>
      <c r="HT363" s="441"/>
      <c r="HU363" s="441"/>
      <c r="HV363" s="441"/>
      <c r="HW363" s="441"/>
      <c r="HX363" s="441"/>
      <c r="HY363" s="441"/>
      <c r="HZ363" s="441"/>
      <c r="IA363" s="441"/>
      <c r="IB363" s="441"/>
      <c r="IC363" s="441"/>
      <c r="ID363" s="441"/>
      <c r="IE363" s="441"/>
      <c r="IF363" s="441"/>
      <c r="IG363" s="441"/>
      <c r="IH363" s="441"/>
      <c r="II363" s="441"/>
      <c r="IJ363" s="441"/>
      <c r="IK363" s="441"/>
      <c r="IL363" s="441"/>
      <c r="IM363" s="441"/>
      <c r="IN363" s="441"/>
      <c r="IO363" s="441"/>
      <c r="IP363" s="441"/>
      <c r="IQ363" s="441"/>
      <c r="IR363" s="441"/>
      <c r="IS363" s="441"/>
      <c r="IT363" s="441"/>
      <c r="IU363" s="441"/>
      <c r="IV363" s="441"/>
    </row>
    <row r="364" spans="1:256" ht="14.1" customHeight="1" x14ac:dyDescent="0.2">
      <c r="A364" s="153"/>
      <c r="B364" s="151" t="s">
        <v>271</v>
      </c>
      <c r="C364" s="151" t="s">
        <v>98</v>
      </c>
      <c r="D364" s="159" t="s">
        <v>99</v>
      </c>
      <c r="E364" s="151" t="s">
        <v>100</v>
      </c>
      <c r="F364" s="160" t="s">
        <v>121</v>
      </c>
      <c r="G364" s="160">
        <v>50</v>
      </c>
      <c r="H364" s="160">
        <v>152.32</v>
      </c>
      <c r="I364" s="161">
        <f t="shared" si="20"/>
        <v>152.32</v>
      </c>
      <c r="J364" s="63"/>
    </row>
    <row r="365" spans="1:256" ht="14.1" customHeight="1" x14ac:dyDescent="0.2">
      <c r="A365" s="183"/>
      <c r="B365" s="151"/>
      <c r="C365" s="151"/>
      <c r="D365" s="159"/>
      <c r="E365" s="151"/>
      <c r="F365" s="160" t="s">
        <v>655</v>
      </c>
      <c r="G365" s="160"/>
      <c r="H365" s="201">
        <f>H364*РОБ!L365</f>
        <v>121.85599999999999</v>
      </c>
      <c r="I365" s="161">
        <f>ROUND(IF($I$2&gt;25,H365*(100-25)/100,H365*(100-$I$2)/100),2)</f>
        <v>121.86</v>
      </c>
      <c r="J365" s="123"/>
    </row>
    <row r="366" spans="1:256" ht="14.1" customHeight="1" x14ac:dyDescent="0.2">
      <c r="A366" s="183"/>
      <c r="B366" s="151" t="s">
        <v>271</v>
      </c>
      <c r="C366" s="151" t="s">
        <v>610</v>
      </c>
      <c r="D366" s="159" t="s">
        <v>611</v>
      </c>
      <c r="E366" s="151" t="s">
        <v>613</v>
      </c>
      <c r="F366" s="160" t="s">
        <v>121</v>
      </c>
      <c r="G366" s="160">
        <v>50</v>
      </c>
      <c r="H366" s="160">
        <v>152.32</v>
      </c>
      <c r="I366" s="161">
        <f>ROUND(IF($I$2&gt;25,H366*(100-25)/100,H366*(100-$I$2)/100),2)</f>
        <v>152.32</v>
      </c>
      <c r="J366" s="63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  <c r="AK366" s="125"/>
      <c r="AL366" s="125"/>
      <c r="AM366" s="125"/>
      <c r="AN366" s="125"/>
      <c r="AO366" s="125"/>
      <c r="AP366" s="125"/>
      <c r="AQ366" s="125"/>
      <c r="AR366" s="125"/>
      <c r="AS366" s="125"/>
      <c r="AT366" s="125"/>
      <c r="AU366" s="125"/>
      <c r="AV366" s="125"/>
      <c r="AW366" s="125"/>
      <c r="AX366" s="125"/>
      <c r="AY366" s="125"/>
      <c r="AZ366" s="125"/>
      <c r="BA366" s="125"/>
      <c r="BB366" s="125"/>
      <c r="BC366" s="125"/>
      <c r="BD366" s="125"/>
      <c r="BE366" s="125"/>
      <c r="BF366" s="125"/>
      <c r="BG366" s="125"/>
      <c r="BH366" s="125"/>
      <c r="BI366" s="125"/>
      <c r="BJ366" s="125"/>
      <c r="BK366" s="125"/>
      <c r="BL366" s="125"/>
      <c r="BM366" s="125"/>
      <c r="BN366" s="125"/>
      <c r="BO366" s="125"/>
      <c r="BP366" s="125"/>
      <c r="BQ366" s="125"/>
      <c r="BR366" s="125"/>
      <c r="BS366" s="125"/>
      <c r="BT366" s="125"/>
      <c r="BU366" s="125"/>
      <c r="BV366" s="125"/>
      <c r="BW366" s="125"/>
      <c r="BX366" s="125"/>
      <c r="BY366" s="125"/>
      <c r="BZ366" s="125"/>
      <c r="CA366" s="125"/>
      <c r="CB366" s="125"/>
      <c r="CC366" s="125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5"/>
      <c r="CN366" s="125"/>
      <c r="CO366" s="125"/>
      <c r="CP366" s="125"/>
      <c r="CQ366" s="125"/>
      <c r="CR366" s="125"/>
      <c r="CS366" s="125"/>
      <c r="CT366" s="125"/>
      <c r="CU366" s="125"/>
      <c r="CV366" s="125"/>
      <c r="CW366" s="125"/>
      <c r="CX366" s="125"/>
      <c r="CY366" s="125"/>
      <c r="CZ366" s="125"/>
      <c r="DA366" s="125"/>
      <c r="DB366" s="125"/>
      <c r="DC366" s="125"/>
      <c r="DD366" s="125"/>
      <c r="DE366" s="125"/>
      <c r="DF366" s="125"/>
      <c r="DG366" s="125"/>
      <c r="DH366" s="125"/>
      <c r="DI366" s="125"/>
      <c r="DJ366" s="125"/>
      <c r="DK366" s="125"/>
      <c r="DL366" s="125"/>
      <c r="DM366" s="125"/>
      <c r="DN366" s="125"/>
      <c r="DO366" s="125"/>
      <c r="DP366" s="125"/>
      <c r="DQ366" s="125"/>
      <c r="DR366" s="125"/>
      <c r="DS366" s="125"/>
      <c r="DT366" s="125"/>
      <c r="DU366" s="125"/>
      <c r="DV366" s="125"/>
      <c r="DW366" s="125"/>
      <c r="DX366" s="125"/>
      <c r="DY366" s="125"/>
      <c r="DZ366" s="125"/>
      <c r="EA366" s="125"/>
      <c r="EB366" s="125"/>
      <c r="EC366" s="125"/>
      <c r="ED366" s="125"/>
      <c r="EE366" s="125"/>
      <c r="EF366" s="125"/>
      <c r="EG366" s="125"/>
      <c r="EH366" s="125"/>
      <c r="EI366" s="125"/>
      <c r="EJ366" s="125"/>
      <c r="EK366" s="125"/>
      <c r="EL366" s="125"/>
      <c r="EM366" s="125"/>
      <c r="EN366" s="125"/>
      <c r="EO366" s="125"/>
      <c r="EP366" s="125"/>
      <c r="EQ366" s="125"/>
      <c r="ER366" s="125"/>
      <c r="ES366" s="125"/>
      <c r="ET366" s="125"/>
      <c r="EU366" s="125"/>
      <c r="EV366" s="125"/>
      <c r="EW366" s="125"/>
      <c r="EX366" s="125"/>
      <c r="EY366" s="125"/>
      <c r="EZ366" s="125"/>
      <c r="FA366" s="125"/>
      <c r="FB366" s="125"/>
      <c r="FC366" s="125"/>
      <c r="FD366" s="125"/>
      <c r="FE366" s="125"/>
      <c r="FF366" s="125"/>
      <c r="FG366" s="125"/>
      <c r="FH366" s="125"/>
      <c r="FI366" s="125"/>
      <c r="FJ366" s="125"/>
      <c r="FK366" s="125"/>
      <c r="FL366" s="125"/>
      <c r="FM366" s="125"/>
      <c r="FN366" s="125"/>
      <c r="FO366" s="125"/>
      <c r="FP366" s="125"/>
      <c r="FQ366" s="125"/>
      <c r="FR366" s="125"/>
      <c r="FS366" s="125"/>
      <c r="FT366" s="125"/>
      <c r="FU366" s="125"/>
      <c r="FV366" s="125"/>
      <c r="FW366" s="125"/>
      <c r="FX366" s="125"/>
      <c r="FY366" s="125"/>
      <c r="FZ366" s="125"/>
      <c r="GA366" s="125"/>
      <c r="GB366" s="125"/>
      <c r="GC366" s="125"/>
      <c r="GD366" s="125"/>
      <c r="GE366" s="125"/>
      <c r="GF366" s="125"/>
      <c r="GG366" s="125"/>
      <c r="GH366" s="125"/>
      <c r="GI366" s="125"/>
      <c r="GJ366" s="125"/>
      <c r="GK366" s="125"/>
      <c r="GL366" s="125"/>
      <c r="GM366" s="125"/>
      <c r="GN366" s="125"/>
      <c r="GO366" s="125"/>
      <c r="GP366" s="125"/>
      <c r="GQ366" s="125"/>
      <c r="GR366" s="125"/>
      <c r="GS366" s="125"/>
      <c r="GT366" s="125"/>
      <c r="GU366" s="125"/>
      <c r="GV366" s="125"/>
      <c r="GW366" s="125"/>
      <c r="GX366" s="125"/>
      <c r="GY366" s="125"/>
      <c r="GZ366" s="125"/>
      <c r="HA366" s="125"/>
      <c r="HB366" s="125"/>
      <c r="HC366" s="125"/>
      <c r="HD366" s="125"/>
      <c r="HE366" s="125"/>
      <c r="HF366" s="125"/>
      <c r="HG366" s="125"/>
      <c r="HH366" s="125"/>
      <c r="HI366" s="125"/>
      <c r="HJ366" s="125"/>
      <c r="HK366" s="125"/>
      <c r="HL366" s="125"/>
      <c r="HM366" s="125"/>
      <c r="HN366" s="125"/>
      <c r="HO366" s="125"/>
      <c r="HP366" s="125"/>
      <c r="HQ366" s="125"/>
      <c r="HR366" s="125"/>
      <c r="HS366" s="125"/>
      <c r="HT366" s="125"/>
      <c r="HU366" s="125"/>
      <c r="HV366" s="125"/>
      <c r="HW366" s="125"/>
      <c r="HX366" s="125"/>
      <c r="HY366" s="125"/>
      <c r="HZ366" s="125"/>
      <c r="IA366" s="125"/>
      <c r="IB366" s="125"/>
      <c r="IC366" s="125"/>
      <c r="ID366" s="125"/>
      <c r="IE366" s="125"/>
      <c r="IF366" s="125"/>
      <c r="IG366" s="125"/>
      <c r="IH366" s="125"/>
      <c r="II366" s="125"/>
      <c r="IJ366" s="125"/>
      <c r="IK366" s="125"/>
      <c r="IL366" s="125"/>
      <c r="IM366" s="125"/>
      <c r="IN366" s="125"/>
      <c r="IO366" s="125"/>
      <c r="IP366" s="125"/>
      <c r="IQ366" s="125"/>
      <c r="IR366" s="125"/>
      <c r="IS366" s="125"/>
      <c r="IT366" s="125"/>
      <c r="IU366" s="125"/>
      <c r="IV366" s="125"/>
    </row>
    <row r="367" spans="1:256" ht="14.1" customHeight="1" x14ac:dyDescent="0.2">
      <c r="A367" s="183"/>
      <c r="B367" s="151"/>
      <c r="C367" s="151"/>
      <c r="D367" s="159"/>
      <c r="E367" s="151"/>
      <c r="F367" s="160" t="s">
        <v>655</v>
      </c>
      <c r="G367" s="160"/>
      <c r="H367" s="201">
        <f>H366*РОБ!L367</f>
        <v>127.94879999999999</v>
      </c>
      <c r="I367" s="161">
        <f t="shared" si="20"/>
        <v>127.95</v>
      </c>
      <c r="J367" s="123"/>
    </row>
    <row r="368" spans="1:256" ht="14.25" customHeight="1" x14ac:dyDescent="0.2">
      <c r="A368" s="183"/>
      <c r="B368" s="151" t="s">
        <v>271</v>
      </c>
      <c r="C368" s="151" t="s">
        <v>609</v>
      </c>
      <c r="D368" s="159" t="s">
        <v>612</v>
      </c>
      <c r="E368" s="151" t="s">
        <v>614</v>
      </c>
      <c r="F368" s="160" t="s">
        <v>655</v>
      </c>
      <c r="G368" s="160">
        <v>50</v>
      </c>
      <c r="H368" s="160">
        <v>196.5</v>
      </c>
      <c r="I368" s="161">
        <f>ROUND(IF($I$2&gt;25,H368*(100-25)/100,H368*(100-$I$2)/100),2)</f>
        <v>196.5</v>
      </c>
      <c r="J368" s="63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  <c r="AK368" s="125"/>
      <c r="AL368" s="125"/>
      <c r="AM368" s="125"/>
      <c r="AN368" s="125"/>
      <c r="AO368" s="125"/>
      <c r="AP368" s="125"/>
      <c r="AQ368" s="125"/>
      <c r="AR368" s="125"/>
      <c r="AS368" s="125"/>
      <c r="AT368" s="125"/>
      <c r="AU368" s="125"/>
      <c r="AV368" s="125"/>
      <c r="AW368" s="125"/>
      <c r="AX368" s="125"/>
      <c r="AY368" s="125"/>
      <c r="AZ368" s="125"/>
      <c r="BA368" s="125"/>
      <c r="BB368" s="125"/>
      <c r="BC368" s="125"/>
      <c r="BD368" s="125"/>
      <c r="BE368" s="125"/>
      <c r="BF368" s="125"/>
      <c r="BG368" s="125"/>
      <c r="BH368" s="125"/>
      <c r="BI368" s="125"/>
      <c r="BJ368" s="125"/>
      <c r="BK368" s="125"/>
      <c r="BL368" s="125"/>
      <c r="BM368" s="125"/>
      <c r="BN368" s="125"/>
      <c r="BO368" s="125"/>
      <c r="BP368" s="125"/>
      <c r="BQ368" s="125"/>
      <c r="BR368" s="125"/>
      <c r="BS368" s="125"/>
      <c r="BT368" s="125"/>
      <c r="BU368" s="125"/>
      <c r="BV368" s="125"/>
      <c r="BW368" s="125"/>
      <c r="BX368" s="125"/>
      <c r="BY368" s="125"/>
      <c r="BZ368" s="125"/>
      <c r="CA368" s="125"/>
      <c r="CB368" s="125"/>
      <c r="CC368" s="125"/>
      <c r="CD368" s="125"/>
      <c r="CE368" s="125"/>
      <c r="CF368" s="125"/>
      <c r="CG368" s="125"/>
      <c r="CH368" s="125"/>
      <c r="CI368" s="125"/>
      <c r="CJ368" s="125"/>
      <c r="CK368" s="125"/>
      <c r="CL368" s="125"/>
      <c r="CM368" s="125"/>
      <c r="CN368" s="125"/>
      <c r="CO368" s="125"/>
      <c r="CP368" s="125"/>
      <c r="CQ368" s="125"/>
      <c r="CR368" s="125"/>
      <c r="CS368" s="125"/>
      <c r="CT368" s="125"/>
      <c r="CU368" s="125"/>
      <c r="CV368" s="125"/>
      <c r="CW368" s="125"/>
      <c r="CX368" s="125"/>
      <c r="CY368" s="125"/>
      <c r="CZ368" s="125"/>
      <c r="DA368" s="125"/>
      <c r="DB368" s="125"/>
      <c r="DC368" s="125"/>
      <c r="DD368" s="125"/>
      <c r="DE368" s="125"/>
      <c r="DF368" s="125"/>
      <c r="DG368" s="125"/>
      <c r="DH368" s="125"/>
      <c r="DI368" s="125"/>
      <c r="DJ368" s="125"/>
      <c r="DK368" s="125"/>
      <c r="DL368" s="125"/>
      <c r="DM368" s="125"/>
      <c r="DN368" s="125"/>
      <c r="DO368" s="125"/>
      <c r="DP368" s="125"/>
      <c r="DQ368" s="125"/>
      <c r="DR368" s="125"/>
      <c r="DS368" s="125"/>
      <c r="DT368" s="125"/>
      <c r="DU368" s="125"/>
      <c r="DV368" s="125"/>
      <c r="DW368" s="125"/>
      <c r="DX368" s="125"/>
      <c r="DY368" s="125"/>
      <c r="DZ368" s="125"/>
      <c r="EA368" s="125"/>
      <c r="EB368" s="125"/>
      <c r="EC368" s="125"/>
      <c r="ED368" s="125"/>
      <c r="EE368" s="125"/>
      <c r="EF368" s="125"/>
      <c r="EG368" s="125"/>
      <c r="EH368" s="125"/>
      <c r="EI368" s="125"/>
      <c r="EJ368" s="125"/>
      <c r="EK368" s="125"/>
      <c r="EL368" s="125"/>
      <c r="EM368" s="125"/>
      <c r="EN368" s="125"/>
      <c r="EO368" s="125"/>
      <c r="EP368" s="125"/>
      <c r="EQ368" s="125"/>
      <c r="ER368" s="125"/>
      <c r="ES368" s="125"/>
      <c r="ET368" s="125"/>
      <c r="EU368" s="125"/>
      <c r="EV368" s="125"/>
      <c r="EW368" s="125"/>
      <c r="EX368" s="125"/>
      <c r="EY368" s="125"/>
      <c r="EZ368" s="125"/>
      <c r="FA368" s="125"/>
      <c r="FB368" s="125"/>
      <c r="FC368" s="125"/>
      <c r="FD368" s="125"/>
      <c r="FE368" s="125"/>
      <c r="FF368" s="125"/>
      <c r="FG368" s="125"/>
      <c r="FH368" s="125"/>
      <c r="FI368" s="125"/>
      <c r="FJ368" s="125"/>
      <c r="FK368" s="125"/>
      <c r="FL368" s="125"/>
      <c r="FM368" s="125"/>
      <c r="FN368" s="125"/>
      <c r="FO368" s="125"/>
      <c r="FP368" s="125"/>
      <c r="FQ368" s="125"/>
      <c r="FR368" s="125"/>
      <c r="FS368" s="125"/>
      <c r="FT368" s="125"/>
      <c r="FU368" s="125"/>
      <c r="FV368" s="125"/>
      <c r="FW368" s="125"/>
      <c r="FX368" s="125"/>
      <c r="FY368" s="125"/>
      <c r="FZ368" s="125"/>
      <c r="GA368" s="125"/>
      <c r="GB368" s="125"/>
      <c r="GC368" s="125"/>
      <c r="GD368" s="125"/>
      <c r="GE368" s="125"/>
      <c r="GF368" s="125"/>
      <c r="GG368" s="125"/>
      <c r="GH368" s="125"/>
      <c r="GI368" s="125"/>
      <c r="GJ368" s="125"/>
      <c r="GK368" s="125"/>
      <c r="GL368" s="125"/>
      <c r="GM368" s="125"/>
      <c r="GN368" s="125"/>
      <c r="GO368" s="125"/>
      <c r="GP368" s="125"/>
      <c r="GQ368" s="125"/>
      <c r="GR368" s="125"/>
      <c r="GS368" s="125"/>
      <c r="GT368" s="125"/>
      <c r="GU368" s="125"/>
      <c r="GV368" s="125"/>
      <c r="GW368" s="125"/>
      <c r="GX368" s="125"/>
      <c r="GY368" s="125"/>
      <c r="GZ368" s="125"/>
      <c r="HA368" s="125"/>
      <c r="HB368" s="125"/>
      <c r="HC368" s="125"/>
      <c r="HD368" s="125"/>
      <c r="HE368" s="125"/>
      <c r="HF368" s="125"/>
      <c r="HG368" s="125"/>
      <c r="HH368" s="125"/>
      <c r="HI368" s="125"/>
      <c r="HJ368" s="125"/>
      <c r="HK368" s="125"/>
      <c r="HL368" s="125"/>
      <c r="HM368" s="125"/>
      <c r="HN368" s="125"/>
      <c r="HO368" s="125"/>
      <c r="HP368" s="125"/>
      <c r="HQ368" s="125"/>
      <c r="HR368" s="125"/>
      <c r="HS368" s="125"/>
      <c r="HT368" s="125"/>
      <c r="HU368" s="125"/>
      <c r="HV368" s="125"/>
      <c r="HW368" s="125"/>
      <c r="HX368" s="125"/>
      <c r="HY368" s="125"/>
      <c r="HZ368" s="125"/>
      <c r="IA368" s="125"/>
      <c r="IB368" s="125"/>
      <c r="IC368" s="125"/>
      <c r="ID368" s="125"/>
      <c r="IE368" s="125"/>
      <c r="IF368" s="125"/>
      <c r="IG368" s="125"/>
      <c r="IH368" s="125"/>
      <c r="II368" s="125"/>
      <c r="IJ368" s="125"/>
      <c r="IK368" s="125"/>
      <c r="IL368" s="125"/>
      <c r="IM368" s="125"/>
      <c r="IN368" s="125"/>
      <c r="IO368" s="125"/>
      <c r="IP368" s="125"/>
      <c r="IQ368" s="125"/>
      <c r="IR368" s="125"/>
      <c r="IS368" s="125"/>
      <c r="IT368" s="125"/>
      <c r="IU368" s="125"/>
      <c r="IV368" s="125"/>
    </row>
    <row r="369" spans="1:256" ht="14.1" customHeight="1" x14ac:dyDescent="0.2">
      <c r="A369" s="175"/>
      <c r="B369" s="9"/>
      <c r="C369" s="175"/>
      <c r="D369" s="4"/>
      <c r="E369" s="9"/>
      <c r="F369" s="160" t="s">
        <v>121</v>
      </c>
      <c r="G369" s="160"/>
      <c r="H369" s="201">
        <v>152.32</v>
      </c>
      <c r="I369" s="161">
        <f t="shared" ref="I369" si="21">ROUND(IF($I$2&gt;25,H369*(100-25)/100,H369*(100-$I$2)/100),2)</f>
        <v>152.32</v>
      </c>
      <c r="J369" s="123"/>
    </row>
    <row r="370" spans="1:256" ht="18" customHeight="1" x14ac:dyDescent="0.2">
      <c r="A370" s="183"/>
      <c r="B370" s="151" t="s">
        <v>1351</v>
      </c>
      <c r="C370" s="151" t="s">
        <v>1369</v>
      </c>
      <c r="D370" s="159" t="s">
        <v>1370</v>
      </c>
      <c r="E370" s="151" t="s">
        <v>1371</v>
      </c>
      <c r="F370" s="160" t="s">
        <v>121</v>
      </c>
      <c r="G370" s="160">
        <v>50</v>
      </c>
      <c r="H370" s="160">
        <v>528.76</v>
      </c>
      <c r="I370" s="161">
        <f t="shared" ref="I370" si="22">ROUND(IF($I$2&gt;25,H370*(100-25)/100,H370*(100-$I$2)/100),2)</f>
        <v>528.76</v>
      </c>
      <c r="J370" s="443"/>
      <c r="K370" s="441"/>
      <c r="L370" s="441"/>
      <c r="M370" s="441"/>
      <c r="N370" s="441"/>
      <c r="O370" s="441"/>
      <c r="P370" s="441"/>
      <c r="Q370" s="441"/>
      <c r="R370" s="441"/>
      <c r="S370" s="441"/>
      <c r="T370" s="441"/>
      <c r="U370" s="441"/>
      <c r="V370" s="441"/>
      <c r="W370" s="441"/>
      <c r="X370" s="441"/>
      <c r="Y370" s="441"/>
      <c r="Z370" s="441"/>
      <c r="AA370" s="441"/>
      <c r="AB370" s="441"/>
      <c r="AC370" s="441"/>
      <c r="AD370" s="441"/>
      <c r="AE370" s="441"/>
      <c r="AF370" s="441"/>
      <c r="AG370" s="441"/>
      <c r="AH370" s="441"/>
      <c r="AI370" s="441"/>
      <c r="AJ370" s="441"/>
      <c r="AK370" s="441"/>
      <c r="AL370" s="441"/>
      <c r="AM370" s="441"/>
      <c r="AN370" s="441"/>
      <c r="AO370" s="441"/>
      <c r="AP370" s="441"/>
      <c r="AQ370" s="441"/>
      <c r="AR370" s="441"/>
      <c r="AS370" s="441"/>
      <c r="AT370" s="441"/>
      <c r="AU370" s="441"/>
      <c r="AV370" s="441"/>
      <c r="AW370" s="441"/>
      <c r="AX370" s="441"/>
      <c r="AY370" s="441"/>
      <c r="AZ370" s="441"/>
      <c r="BA370" s="441"/>
      <c r="BB370" s="441"/>
      <c r="BC370" s="441"/>
      <c r="BD370" s="441"/>
      <c r="BE370" s="441"/>
      <c r="BF370" s="441"/>
      <c r="BG370" s="441"/>
      <c r="BH370" s="441"/>
      <c r="BI370" s="441"/>
      <c r="BJ370" s="441"/>
      <c r="BK370" s="441"/>
      <c r="BL370" s="441"/>
      <c r="BM370" s="441"/>
      <c r="BN370" s="441"/>
      <c r="BO370" s="441"/>
      <c r="BP370" s="441"/>
      <c r="BQ370" s="441"/>
      <c r="BR370" s="441"/>
      <c r="BS370" s="441"/>
      <c r="BT370" s="441"/>
      <c r="BU370" s="441"/>
      <c r="BV370" s="441"/>
      <c r="BW370" s="441"/>
      <c r="BX370" s="441"/>
      <c r="BY370" s="441"/>
      <c r="BZ370" s="441"/>
      <c r="CA370" s="441"/>
      <c r="CB370" s="441"/>
      <c r="CC370" s="441"/>
      <c r="CD370" s="441"/>
      <c r="CE370" s="441"/>
      <c r="CF370" s="441"/>
      <c r="CG370" s="441"/>
      <c r="CH370" s="441"/>
      <c r="CI370" s="441"/>
      <c r="CJ370" s="441"/>
      <c r="CK370" s="441"/>
      <c r="CL370" s="441"/>
      <c r="CM370" s="441"/>
      <c r="CN370" s="441"/>
      <c r="CO370" s="441"/>
      <c r="CP370" s="441"/>
      <c r="CQ370" s="441"/>
      <c r="CR370" s="441"/>
      <c r="CS370" s="441"/>
      <c r="CT370" s="441"/>
      <c r="CU370" s="441"/>
      <c r="CV370" s="441"/>
      <c r="CW370" s="441"/>
      <c r="CX370" s="441"/>
      <c r="CY370" s="441"/>
      <c r="CZ370" s="441"/>
      <c r="DA370" s="441"/>
      <c r="DB370" s="441"/>
      <c r="DC370" s="441"/>
      <c r="DD370" s="441"/>
      <c r="DE370" s="441"/>
      <c r="DF370" s="441"/>
      <c r="DG370" s="441"/>
      <c r="DH370" s="441"/>
      <c r="DI370" s="441"/>
      <c r="DJ370" s="441"/>
      <c r="DK370" s="441"/>
      <c r="DL370" s="441"/>
      <c r="DM370" s="441"/>
      <c r="DN370" s="441"/>
      <c r="DO370" s="441"/>
      <c r="DP370" s="441"/>
      <c r="DQ370" s="441"/>
      <c r="DR370" s="441"/>
      <c r="DS370" s="441"/>
      <c r="DT370" s="441"/>
      <c r="DU370" s="441"/>
      <c r="DV370" s="441"/>
      <c r="DW370" s="441"/>
      <c r="DX370" s="441"/>
      <c r="DY370" s="441"/>
      <c r="DZ370" s="441"/>
      <c r="EA370" s="441"/>
      <c r="EB370" s="441"/>
      <c r="EC370" s="441"/>
      <c r="ED370" s="441"/>
      <c r="EE370" s="441"/>
      <c r="EF370" s="441"/>
      <c r="EG370" s="441"/>
      <c r="EH370" s="441"/>
      <c r="EI370" s="441"/>
      <c r="EJ370" s="441"/>
      <c r="EK370" s="441"/>
      <c r="EL370" s="441"/>
      <c r="EM370" s="441"/>
      <c r="EN370" s="441"/>
      <c r="EO370" s="441"/>
      <c r="EP370" s="441"/>
      <c r="EQ370" s="441"/>
      <c r="ER370" s="441"/>
      <c r="ES370" s="441"/>
      <c r="ET370" s="441"/>
      <c r="EU370" s="441"/>
      <c r="EV370" s="441"/>
      <c r="EW370" s="441"/>
      <c r="EX370" s="441"/>
      <c r="EY370" s="441"/>
      <c r="EZ370" s="441"/>
      <c r="FA370" s="441"/>
      <c r="FB370" s="441"/>
      <c r="FC370" s="441"/>
      <c r="FD370" s="441"/>
      <c r="FE370" s="441"/>
      <c r="FF370" s="441"/>
      <c r="FG370" s="441"/>
      <c r="FH370" s="441"/>
      <c r="FI370" s="441"/>
      <c r="FJ370" s="441"/>
      <c r="FK370" s="441"/>
      <c r="FL370" s="441"/>
      <c r="FM370" s="441"/>
      <c r="FN370" s="441"/>
      <c r="FO370" s="441"/>
      <c r="FP370" s="441"/>
      <c r="FQ370" s="441"/>
      <c r="FR370" s="441"/>
      <c r="FS370" s="441"/>
      <c r="FT370" s="441"/>
      <c r="FU370" s="441"/>
      <c r="FV370" s="441"/>
      <c r="FW370" s="441"/>
      <c r="FX370" s="441"/>
      <c r="FY370" s="441"/>
      <c r="FZ370" s="441"/>
      <c r="GA370" s="441"/>
      <c r="GB370" s="441"/>
      <c r="GC370" s="441"/>
      <c r="GD370" s="441"/>
      <c r="GE370" s="441"/>
      <c r="GF370" s="441"/>
      <c r="GG370" s="441"/>
      <c r="GH370" s="441"/>
      <c r="GI370" s="441"/>
      <c r="GJ370" s="441"/>
      <c r="GK370" s="441"/>
      <c r="GL370" s="441"/>
      <c r="GM370" s="441"/>
      <c r="GN370" s="441"/>
      <c r="GO370" s="441"/>
      <c r="GP370" s="441"/>
      <c r="GQ370" s="441"/>
      <c r="GR370" s="441"/>
      <c r="GS370" s="441"/>
      <c r="GT370" s="441"/>
      <c r="GU370" s="441"/>
      <c r="GV370" s="441"/>
      <c r="GW370" s="441"/>
      <c r="GX370" s="441"/>
      <c r="GY370" s="441"/>
      <c r="GZ370" s="441"/>
      <c r="HA370" s="441"/>
      <c r="HB370" s="441"/>
      <c r="HC370" s="441"/>
      <c r="HD370" s="441"/>
      <c r="HE370" s="441"/>
      <c r="HF370" s="441"/>
      <c r="HG370" s="441"/>
      <c r="HH370" s="441"/>
      <c r="HI370" s="441"/>
      <c r="HJ370" s="441"/>
      <c r="HK370" s="441"/>
      <c r="HL370" s="441"/>
      <c r="HM370" s="441"/>
      <c r="HN370" s="441"/>
      <c r="HO370" s="441"/>
      <c r="HP370" s="441"/>
      <c r="HQ370" s="441"/>
      <c r="HR370" s="441"/>
      <c r="HS370" s="441"/>
      <c r="HT370" s="441"/>
      <c r="HU370" s="441"/>
      <c r="HV370" s="441"/>
      <c r="HW370" s="441"/>
      <c r="HX370" s="441"/>
      <c r="HY370" s="441"/>
      <c r="HZ370" s="441"/>
      <c r="IA370" s="441"/>
      <c r="IB370" s="441"/>
      <c r="IC370" s="441"/>
      <c r="ID370" s="441"/>
      <c r="IE370" s="441"/>
      <c r="IF370" s="441"/>
      <c r="IG370" s="441"/>
      <c r="IH370" s="441"/>
      <c r="II370" s="441"/>
      <c r="IJ370" s="441"/>
      <c r="IK370" s="441"/>
      <c r="IL370" s="441"/>
      <c r="IM370" s="441"/>
      <c r="IN370" s="441"/>
      <c r="IO370" s="441"/>
      <c r="IP370" s="441"/>
      <c r="IQ370" s="441"/>
      <c r="IR370" s="441"/>
      <c r="IS370" s="441"/>
      <c r="IT370" s="441"/>
      <c r="IU370" s="441"/>
      <c r="IV370" s="441"/>
    </row>
    <row r="371" spans="1:256" ht="18" customHeight="1" x14ac:dyDescent="0.2">
      <c r="A371" s="175"/>
      <c r="B371" s="9"/>
      <c r="C371" s="175"/>
      <c r="D371" s="4"/>
      <c r="E371" s="9"/>
      <c r="F371" s="160" t="s">
        <v>655</v>
      </c>
      <c r="G371" s="160"/>
      <c r="H371" s="201">
        <v>448.41</v>
      </c>
      <c r="I371" s="161">
        <f>ROUND(IF($I$2&gt;25,H371*(100-25)/100,H371*(100-$I$2)/100),2)</f>
        <v>448.41</v>
      </c>
      <c r="J371" s="443"/>
      <c r="K371" s="441"/>
      <c r="L371" s="441"/>
      <c r="M371" s="441"/>
      <c r="N371" s="441"/>
      <c r="O371" s="441"/>
      <c r="P371" s="441"/>
      <c r="Q371" s="441"/>
      <c r="R371" s="441"/>
      <c r="S371" s="441"/>
      <c r="T371" s="441"/>
      <c r="U371" s="441"/>
      <c r="V371" s="441"/>
      <c r="W371" s="441"/>
      <c r="X371" s="441"/>
      <c r="Y371" s="441"/>
      <c r="Z371" s="441"/>
      <c r="AA371" s="441"/>
      <c r="AB371" s="441"/>
      <c r="AC371" s="441"/>
      <c r="AD371" s="441"/>
      <c r="AE371" s="441"/>
      <c r="AF371" s="441"/>
      <c r="AG371" s="441"/>
      <c r="AH371" s="441"/>
      <c r="AI371" s="441"/>
      <c r="AJ371" s="441"/>
      <c r="AK371" s="441"/>
      <c r="AL371" s="441"/>
      <c r="AM371" s="441"/>
      <c r="AN371" s="441"/>
      <c r="AO371" s="441"/>
      <c r="AP371" s="441"/>
      <c r="AQ371" s="441"/>
      <c r="AR371" s="441"/>
      <c r="AS371" s="441"/>
      <c r="AT371" s="441"/>
      <c r="AU371" s="441"/>
      <c r="AV371" s="441"/>
      <c r="AW371" s="441"/>
      <c r="AX371" s="441"/>
      <c r="AY371" s="441"/>
      <c r="AZ371" s="441"/>
      <c r="BA371" s="441"/>
      <c r="BB371" s="441"/>
      <c r="BC371" s="441"/>
      <c r="BD371" s="441"/>
      <c r="BE371" s="441"/>
      <c r="BF371" s="441"/>
      <c r="BG371" s="441"/>
      <c r="BH371" s="441"/>
      <c r="BI371" s="441"/>
      <c r="BJ371" s="441"/>
      <c r="BK371" s="441"/>
      <c r="BL371" s="441"/>
      <c r="BM371" s="441"/>
      <c r="BN371" s="441"/>
      <c r="BO371" s="441"/>
      <c r="BP371" s="441"/>
      <c r="BQ371" s="441"/>
      <c r="BR371" s="441"/>
      <c r="BS371" s="441"/>
      <c r="BT371" s="441"/>
      <c r="BU371" s="441"/>
      <c r="BV371" s="441"/>
      <c r="BW371" s="441"/>
      <c r="BX371" s="441"/>
      <c r="BY371" s="441"/>
      <c r="BZ371" s="441"/>
      <c r="CA371" s="441"/>
      <c r="CB371" s="441"/>
      <c r="CC371" s="441"/>
      <c r="CD371" s="441"/>
      <c r="CE371" s="441"/>
      <c r="CF371" s="441"/>
      <c r="CG371" s="441"/>
      <c r="CH371" s="441"/>
      <c r="CI371" s="441"/>
      <c r="CJ371" s="441"/>
      <c r="CK371" s="441"/>
      <c r="CL371" s="441"/>
      <c r="CM371" s="441"/>
      <c r="CN371" s="441"/>
      <c r="CO371" s="441"/>
      <c r="CP371" s="441"/>
      <c r="CQ371" s="441"/>
      <c r="CR371" s="441"/>
      <c r="CS371" s="441"/>
      <c r="CT371" s="441"/>
      <c r="CU371" s="441"/>
      <c r="CV371" s="441"/>
      <c r="CW371" s="441"/>
      <c r="CX371" s="441"/>
      <c r="CY371" s="441"/>
      <c r="CZ371" s="441"/>
      <c r="DA371" s="441"/>
      <c r="DB371" s="441"/>
      <c r="DC371" s="441"/>
      <c r="DD371" s="441"/>
      <c r="DE371" s="441"/>
      <c r="DF371" s="441"/>
      <c r="DG371" s="441"/>
      <c r="DH371" s="441"/>
      <c r="DI371" s="441"/>
      <c r="DJ371" s="441"/>
      <c r="DK371" s="441"/>
      <c r="DL371" s="441"/>
      <c r="DM371" s="441"/>
      <c r="DN371" s="441"/>
      <c r="DO371" s="441"/>
      <c r="DP371" s="441"/>
      <c r="DQ371" s="441"/>
      <c r="DR371" s="441"/>
      <c r="DS371" s="441"/>
      <c r="DT371" s="441"/>
      <c r="DU371" s="441"/>
      <c r="DV371" s="441"/>
      <c r="DW371" s="441"/>
      <c r="DX371" s="441"/>
      <c r="DY371" s="441"/>
      <c r="DZ371" s="441"/>
      <c r="EA371" s="441"/>
      <c r="EB371" s="441"/>
      <c r="EC371" s="441"/>
      <c r="ED371" s="441"/>
      <c r="EE371" s="441"/>
      <c r="EF371" s="441"/>
      <c r="EG371" s="441"/>
      <c r="EH371" s="441"/>
      <c r="EI371" s="441"/>
      <c r="EJ371" s="441"/>
      <c r="EK371" s="441"/>
      <c r="EL371" s="441"/>
      <c r="EM371" s="441"/>
      <c r="EN371" s="441"/>
      <c r="EO371" s="441"/>
      <c r="EP371" s="441"/>
      <c r="EQ371" s="441"/>
      <c r="ER371" s="441"/>
      <c r="ES371" s="441"/>
      <c r="ET371" s="441"/>
      <c r="EU371" s="441"/>
      <c r="EV371" s="441"/>
      <c r="EW371" s="441"/>
      <c r="EX371" s="441"/>
      <c r="EY371" s="441"/>
      <c r="EZ371" s="441"/>
      <c r="FA371" s="441"/>
      <c r="FB371" s="441"/>
      <c r="FC371" s="441"/>
      <c r="FD371" s="441"/>
      <c r="FE371" s="441"/>
      <c r="FF371" s="441"/>
      <c r="FG371" s="441"/>
      <c r="FH371" s="441"/>
      <c r="FI371" s="441"/>
      <c r="FJ371" s="441"/>
      <c r="FK371" s="441"/>
      <c r="FL371" s="441"/>
      <c r="FM371" s="441"/>
      <c r="FN371" s="441"/>
      <c r="FO371" s="441"/>
      <c r="FP371" s="441"/>
      <c r="FQ371" s="441"/>
      <c r="FR371" s="441"/>
      <c r="FS371" s="441"/>
      <c r="FT371" s="441"/>
      <c r="FU371" s="441"/>
      <c r="FV371" s="441"/>
      <c r="FW371" s="441"/>
      <c r="FX371" s="441"/>
      <c r="FY371" s="441"/>
      <c r="FZ371" s="441"/>
      <c r="GA371" s="441"/>
      <c r="GB371" s="441"/>
      <c r="GC371" s="441"/>
      <c r="GD371" s="441"/>
      <c r="GE371" s="441"/>
      <c r="GF371" s="441"/>
      <c r="GG371" s="441"/>
      <c r="GH371" s="441"/>
      <c r="GI371" s="441"/>
      <c r="GJ371" s="441"/>
      <c r="GK371" s="441"/>
      <c r="GL371" s="441"/>
      <c r="GM371" s="441"/>
      <c r="GN371" s="441"/>
      <c r="GO371" s="441"/>
      <c r="GP371" s="441"/>
      <c r="GQ371" s="441"/>
      <c r="GR371" s="441"/>
      <c r="GS371" s="441"/>
      <c r="GT371" s="441"/>
      <c r="GU371" s="441"/>
      <c r="GV371" s="441"/>
      <c r="GW371" s="441"/>
      <c r="GX371" s="441"/>
      <c r="GY371" s="441"/>
      <c r="GZ371" s="441"/>
      <c r="HA371" s="441"/>
      <c r="HB371" s="441"/>
      <c r="HC371" s="441"/>
      <c r="HD371" s="441"/>
      <c r="HE371" s="441"/>
      <c r="HF371" s="441"/>
      <c r="HG371" s="441"/>
      <c r="HH371" s="441"/>
      <c r="HI371" s="441"/>
      <c r="HJ371" s="441"/>
      <c r="HK371" s="441"/>
      <c r="HL371" s="441"/>
      <c r="HM371" s="441"/>
      <c r="HN371" s="441"/>
      <c r="HO371" s="441"/>
      <c r="HP371" s="441"/>
      <c r="HQ371" s="441"/>
      <c r="HR371" s="441"/>
      <c r="HS371" s="441"/>
      <c r="HT371" s="441"/>
      <c r="HU371" s="441"/>
      <c r="HV371" s="441"/>
      <c r="HW371" s="441"/>
      <c r="HX371" s="441"/>
      <c r="HY371" s="441"/>
      <c r="HZ371" s="441"/>
      <c r="IA371" s="441"/>
      <c r="IB371" s="441"/>
      <c r="IC371" s="441"/>
      <c r="ID371" s="441"/>
      <c r="IE371" s="441"/>
      <c r="IF371" s="441"/>
      <c r="IG371" s="441"/>
      <c r="IH371" s="441"/>
      <c r="II371" s="441"/>
      <c r="IJ371" s="441"/>
      <c r="IK371" s="441"/>
      <c r="IL371" s="441"/>
      <c r="IM371" s="441"/>
      <c r="IN371" s="441"/>
      <c r="IO371" s="441"/>
      <c r="IP371" s="441"/>
      <c r="IQ371" s="441"/>
      <c r="IR371" s="441"/>
      <c r="IS371" s="441"/>
      <c r="IT371" s="441"/>
      <c r="IU371" s="441"/>
      <c r="IV371" s="441"/>
    </row>
    <row r="372" spans="1:256" ht="14.1" customHeight="1" x14ac:dyDescent="0.2">
      <c r="A372" s="247" t="s">
        <v>1011</v>
      </c>
      <c r="B372" s="248"/>
      <c r="C372" s="181"/>
      <c r="D372" s="249"/>
      <c r="E372" s="248"/>
      <c r="F372" s="250"/>
      <c r="G372" s="250"/>
      <c r="H372" s="251"/>
      <c r="I372" s="252"/>
      <c r="J372" s="253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  <c r="AK372" s="125"/>
      <c r="AL372" s="125"/>
      <c r="AM372" s="125"/>
      <c r="AN372" s="125"/>
      <c r="AO372" s="125"/>
      <c r="AP372" s="125"/>
      <c r="AQ372" s="125"/>
      <c r="AR372" s="125"/>
      <c r="AS372" s="125"/>
      <c r="AT372" s="125"/>
      <c r="AU372" s="125"/>
      <c r="AV372" s="125"/>
      <c r="AW372" s="125"/>
      <c r="AX372" s="125"/>
      <c r="AY372" s="125"/>
      <c r="AZ372" s="125"/>
      <c r="BA372" s="125"/>
      <c r="BB372" s="125"/>
      <c r="BC372" s="125"/>
      <c r="BD372" s="125"/>
      <c r="BE372" s="125"/>
      <c r="BF372" s="125"/>
      <c r="BG372" s="125"/>
      <c r="BH372" s="125"/>
      <c r="BI372" s="125"/>
      <c r="BJ372" s="125"/>
      <c r="BK372" s="125"/>
      <c r="BL372" s="125"/>
      <c r="BM372" s="125"/>
      <c r="BN372" s="125"/>
      <c r="BO372" s="125"/>
      <c r="BP372" s="125"/>
      <c r="BQ372" s="125"/>
      <c r="BR372" s="125"/>
      <c r="BS372" s="125"/>
      <c r="BT372" s="125"/>
      <c r="BU372" s="125"/>
      <c r="BV372" s="125"/>
      <c r="BW372" s="125"/>
      <c r="BX372" s="125"/>
      <c r="BY372" s="125"/>
      <c r="BZ372" s="125"/>
      <c r="CA372" s="125"/>
      <c r="CB372" s="125"/>
      <c r="CC372" s="125"/>
      <c r="CD372" s="125"/>
      <c r="CE372" s="125"/>
      <c r="CF372" s="125"/>
      <c r="CG372" s="125"/>
      <c r="CH372" s="125"/>
      <c r="CI372" s="125"/>
      <c r="CJ372" s="125"/>
      <c r="CK372" s="125"/>
      <c r="CL372" s="125"/>
      <c r="CM372" s="125"/>
      <c r="CN372" s="125"/>
      <c r="CO372" s="125"/>
      <c r="CP372" s="125"/>
      <c r="CQ372" s="125"/>
      <c r="CR372" s="125"/>
      <c r="CS372" s="125"/>
      <c r="CT372" s="125"/>
      <c r="CU372" s="125"/>
      <c r="CV372" s="125"/>
      <c r="CW372" s="125"/>
      <c r="CX372" s="125"/>
      <c r="CY372" s="125"/>
      <c r="CZ372" s="125"/>
      <c r="DA372" s="125"/>
      <c r="DB372" s="125"/>
      <c r="DC372" s="125"/>
      <c r="DD372" s="125"/>
      <c r="DE372" s="125"/>
      <c r="DF372" s="125"/>
      <c r="DG372" s="125"/>
      <c r="DH372" s="125"/>
      <c r="DI372" s="125"/>
      <c r="DJ372" s="125"/>
      <c r="DK372" s="125"/>
      <c r="DL372" s="125"/>
      <c r="DM372" s="125"/>
      <c r="DN372" s="125"/>
      <c r="DO372" s="125"/>
      <c r="DP372" s="125"/>
      <c r="DQ372" s="125"/>
      <c r="DR372" s="125"/>
      <c r="DS372" s="125"/>
      <c r="DT372" s="125"/>
      <c r="DU372" s="125"/>
      <c r="DV372" s="125"/>
      <c r="DW372" s="125"/>
      <c r="DX372" s="125"/>
      <c r="DY372" s="125"/>
      <c r="DZ372" s="125"/>
      <c r="EA372" s="125"/>
      <c r="EB372" s="125"/>
      <c r="EC372" s="125"/>
      <c r="ED372" s="125"/>
      <c r="EE372" s="125"/>
      <c r="EF372" s="125"/>
      <c r="EG372" s="125"/>
      <c r="EH372" s="125"/>
      <c r="EI372" s="125"/>
      <c r="EJ372" s="125"/>
      <c r="EK372" s="125"/>
      <c r="EL372" s="125"/>
      <c r="EM372" s="125"/>
      <c r="EN372" s="125"/>
      <c r="EO372" s="125"/>
      <c r="EP372" s="125"/>
      <c r="EQ372" s="125"/>
      <c r="ER372" s="125"/>
      <c r="ES372" s="125"/>
      <c r="ET372" s="125"/>
      <c r="EU372" s="125"/>
      <c r="EV372" s="125"/>
      <c r="EW372" s="125"/>
      <c r="EX372" s="125"/>
      <c r="EY372" s="125"/>
      <c r="EZ372" s="125"/>
      <c r="FA372" s="125"/>
      <c r="FB372" s="125"/>
      <c r="FC372" s="125"/>
      <c r="FD372" s="125"/>
      <c r="FE372" s="125"/>
      <c r="FF372" s="125"/>
      <c r="FG372" s="125"/>
      <c r="FH372" s="125"/>
      <c r="FI372" s="125"/>
      <c r="FJ372" s="125"/>
      <c r="FK372" s="125"/>
      <c r="FL372" s="125"/>
      <c r="FM372" s="125"/>
      <c r="FN372" s="125"/>
      <c r="FO372" s="125"/>
      <c r="FP372" s="125"/>
      <c r="FQ372" s="125"/>
      <c r="FR372" s="125"/>
      <c r="FS372" s="125"/>
      <c r="FT372" s="125"/>
      <c r="FU372" s="125"/>
      <c r="FV372" s="125"/>
      <c r="FW372" s="125"/>
      <c r="FX372" s="125"/>
      <c r="FY372" s="125"/>
      <c r="FZ372" s="125"/>
      <c r="GA372" s="125"/>
      <c r="GB372" s="125"/>
      <c r="GC372" s="125"/>
      <c r="GD372" s="125"/>
      <c r="GE372" s="125"/>
      <c r="GF372" s="125"/>
      <c r="GG372" s="125"/>
      <c r="GH372" s="125"/>
      <c r="GI372" s="125"/>
      <c r="GJ372" s="125"/>
      <c r="GK372" s="125"/>
      <c r="GL372" s="125"/>
      <c r="GM372" s="125"/>
      <c r="GN372" s="125"/>
      <c r="GO372" s="125"/>
      <c r="GP372" s="125"/>
      <c r="GQ372" s="125"/>
      <c r="GR372" s="125"/>
      <c r="GS372" s="125"/>
      <c r="GT372" s="125"/>
      <c r="GU372" s="125"/>
      <c r="GV372" s="125"/>
      <c r="GW372" s="125"/>
      <c r="GX372" s="125"/>
      <c r="GY372" s="125"/>
      <c r="GZ372" s="125"/>
      <c r="HA372" s="125"/>
      <c r="HB372" s="125"/>
      <c r="HC372" s="125"/>
      <c r="HD372" s="125"/>
      <c r="HE372" s="125"/>
      <c r="HF372" s="125"/>
      <c r="HG372" s="125"/>
      <c r="HH372" s="125"/>
      <c r="HI372" s="125"/>
      <c r="HJ372" s="125"/>
      <c r="HK372" s="125"/>
      <c r="HL372" s="125"/>
      <c r="HM372" s="125"/>
      <c r="HN372" s="125"/>
      <c r="HO372" s="125"/>
      <c r="HP372" s="125"/>
      <c r="HQ372" s="125"/>
      <c r="HR372" s="125"/>
      <c r="HS372" s="125"/>
      <c r="HT372" s="125"/>
      <c r="HU372" s="125"/>
      <c r="HV372" s="125"/>
      <c r="HW372" s="125"/>
      <c r="HX372" s="125"/>
      <c r="HY372" s="125"/>
      <c r="HZ372" s="125"/>
      <c r="IA372" s="125"/>
      <c r="IB372" s="125"/>
      <c r="IC372" s="125"/>
      <c r="ID372" s="125"/>
      <c r="IE372" s="125"/>
      <c r="IF372" s="125"/>
      <c r="IG372" s="125"/>
      <c r="IH372" s="125"/>
      <c r="II372" s="125"/>
      <c r="IJ372" s="125"/>
      <c r="IK372" s="125"/>
      <c r="IL372" s="125"/>
      <c r="IM372" s="125"/>
      <c r="IN372" s="125"/>
      <c r="IO372" s="125"/>
      <c r="IP372" s="125"/>
      <c r="IQ372" s="125"/>
      <c r="IR372" s="125"/>
      <c r="IS372" s="125"/>
      <c r="IT372" s="125"/>
      <c r="IU372" s="125"/>
      <c r="IV372" s="125"/>
    </row>
    <row r="373" spans="1:256" ht="14.1" customHeight="1" x14ac:dyDescent="0.2">
      <c r="A373" s="1048">
        <v>901401</v>
      </c>
      <c r="B373" s="1044"/>
      <c r="C373" s="1048" t="s">
        <v>1878</v>
      </c>
      <c r="D373" s="1049">
        <v>901401</v>
      </c>
      <c r="E373" s="1044"/>
      <c r="F373" s="204" t="s">
        <v>13</v>
      </c>
      <c r="G373" s="1045"/>
      <c r="H373" s="1046">
        <f>ПЗІП!G6</f>
        <v>1287</v>
      </c>
      <c r="I373" s="1047">
        <f>ПЗІП!H6</f>
        <v>1287</v>
      </c>
      <c r="J373" s="1043"/>
      <c r="K373" s="441"/>
      <c r="L373" s="441"/>
      <c r="M373" s="441"/>
      <c r="N373" s="441"/>
      <c r="O373" s="441"/>
      <c r="P373" s="441"/>
      <c r="Q373" s="441"/>
      <c r="R373" s="441"/>
      <c r="S373" s="441"/>
      <c r="T373" s="441"/>
      <c r="U373" s="441"/>
      <c r="V373" s="441"/>
      <c r="W373" s="441"/>
      <c r="X373" s="441"/>
      <c r="Y373" s="441"/>
      <c r="Z373" s="441"/>
      <c r="AA373" s="441"/>
      <c r="AB373" s="441"/>
      <c r="AC373" s="441"/>
      <c r="AD373" s="441"/>
      <c r="AE373" s="441"/>
      <c r="AF373" s="441"/>
      <c r="AG373" s="441"/>
      <c r="AH373" s="441"/>
      <c r="AI373" s="441"/>
      <c r="AJ373" s="441"/>
      <c r="AK373" s="441"/>
      <c r="AL373" s="441"/>
      <c r="AM373" s="441"/>
      <c r="AN373" s="441"/>
      <c r="AO373" s="441"/>
      <c r="AP373" s="441"/>
      <c r="AQ373" s="441"/>
      <c r="AR373" s="441"/>
      <c r="AS373" s="441"/>
      <c r="AT373" s="441"/>
      <c r="AU373" s="441"/>
      <c r="AV373" s="441"/>
      <c r="AW373" s="441"/>
      <c r="AX373" s="441"/>
      <c r="AY373" s="441"/>
      <c r="AZ373" s="441"/>
      <c r="BA373" s="441"/>
      <c r="BB373" s="441"/>
      <c r="BC373" s="441"/>
      <c r="BD373" s="441"/>
      <c r="BE373" s="441"/>
      <c r="BF373" s="441"/>
      <c r="BG373" s="441"/>
      <c r="BH373" s="441"/>
      <c r="BI373" s="441"/>
      <c r="BJ373" s="441"/>
      <c r="BK373" s="441"/>
      <c r="BL373" s="441"/>
      <c r="BM373" s="441"/>
      <c r="BN373" s="441"/>
      <c r="BO373" s="441"/>
      <c r="BP373" s="441"/>
      <c r="BQ373" s="441"/>
      <c r="BR373" s="441"/>
      <c r="BS373" s="441"/>
      <c r="BT373" s="441"/>
      <c r="BU373" s="441"/>
      <c r="BV373" s="441"/>
      <c r="BW373" s="441"/>
      <c r="BX373" s="441"/>
      <c r="BY373" s="441"/>
      <c r="BZ373" s="441"/>
      <c r="CA373" s="441"/>
      <c r="CB373" s="441"/>
      <c r="CC373" s="441"/>
      <c r="CD373" s="441"/>
      <c r="CE373" s="441"/>
      <c r="CF373" s="441"/>
      <c r="CG373" s="441"/>
      <c r="CH373" s="441"/>
      <c r="CI373" s="441"/>
      <c r="CJ373" s="441"/>
      <c r="CK373" s="441"/>
      <c r="CL373" s="441"/>
      <c r="CM373" s="441"/>
      <c r="CN373" s="441"/>
      <c r="CO373" s="441"/>
      <c r="CP373" s="441"/>
      <c r="CQ373" s="441"/>
      <c r="CR373" s="441"/>
      <c r="CS373" s="441"/>
      <c r="CT373" s="441"/>
      <c r="CU373" s="441"/>
      <c r="CV373" s="441"/>
      <c r="CW373" s="441"/>
      <c r="CX373" s="441"/>
      <c r="CY373" s="441"/>
      <c r="CZ373" s="441"/>
      <c r="DA373" s="441"/>
      <c r="DB373" s="441"/>
      <c r="DC373" s="441"/>
      <c r="DD373" s="441"/>
      <c r="DE373" s="441"/>
      <c r="DF373" s="441"/>
      <c r="DG373" s="441"/>
      <c r="DH373" s="441"/>
      <c r="DI373" s="441"/>
      <c r="DJ373" s="441"/>
      <c r="DK373" s="441"/>
      <c r="DL373" s="441"/>
      <c r="DM373" s="441"/>
      <c r="DN373" s="441"/>
      <c r="DO373" s="441"/>
      <c r="DP373" s="441"/>
      <c r="DQ373" s="441"/>
      <c r="DR373" s="441"/>
      <c r="DS373" s="441"/>
      <c r="DT373" s="441"/>
      <c r="DU373" s="441"/>
      <c r="DV373" s="441"/>
      <c r="DW373" s="441"/>
      <c r="DX373" s="441"/>
      <c r="DY373" s="441"/>
      <c r="DZ373" s="441"/>
      <c r="EA373" s="441"/>
      <c r="EB373" s="441"/>
      <c r="EC373" s="441"/>
      <c r="ED373" s="441"/>
      <c r="EE373" s="441"/>
      <c r="EF373" s="441"/>
      <c r="EG373" s="441"/>
      <c r="EH373" s="441"/>
      <c r="EI373" s="441"/>
      <c r="EJ373" s="441"/>
      <c r="EK373" s="441"/>
      <c r="EL373" s="441"/>
      <c r="EM373" s="441"/>
      <c r="EN373" s="441"/>
      <c r="EO373" s="441"/>
      <c r="EP373" s="441"/>
      <c r="EQ373" s="441"/>
      <c r="ER373" s="441"/>
      <c r="ES373" s="441"/>
      <c r="ET373" s="441"/>
      <c r="EU373" s="441"/>
      <c r="EV373" s="441"/>
      <c r="EW373" s="441"/>
      <c r="EX373" s="441"/>
      <c r="EY373" s="441"/>
      <c r="EZ373" s="441"/>
      <c r="FA373" s="441"/>
      <c r="FB373" s="441"/>
      <c r="FC373" s="441"/>
      <c r="FD373" s="441"/>
      <c r="FE373" s="441"/>
      <c r="FF373" s="441"/>
      <c r="FG373" s="441"/>
      <c r="FH373" s="441"/>
      <c r="FI373" s="441"/>
      <c r="FJ373" s="441"/>
      <c r="FK373" s="441"/>
      <c r="FL373" s="441"/>
      <c r="FM373" s="441"/>
      <c r="FN373" s="441"/>
      <c r="FO373" s="441"/>
      <c r="FP373" s="441"/>
      <c r="FQ373" s="441"/>
      <c r="FR373" s="441"/>
      <c r="FS373" s="441"/>
      <c r="FT373" s="441"/>
      <c r="FU373" s="441"/>
      <c r="FV373" s="441"/>
      <c r="FW373" s="441"/>
      <c r="FX373" s="441"/>
      <c r="FY373" s="441"/>
      <c r="FZ373" s="441"/>
      <c r="GA373" s="441"/>
      <c r="GB373" s="441"/>
      <c r="GC373" s="441"/>
      <c r="GD373" s="441"/>
      <c r="GE373" s="441"/>
      <c r="GF373" s="441"/>
      <c r="GG373" s="441"/>
      <c r="GH373" s="441"/>
      <c r="GI373" s="441"/>
      <c r="GJ373" s="441"/>
      <c r="GK373" s="441"/>
      <c r="GL373" s="441"/>
      <c r="GM373" s="441"/>
      <c r="GN373" s="441"/>
      <c r="GO373" s="441"/>
      <c r="GP373" s="441"/>
      <c r="GQ373" s="441"/>
      <c r="GR373" s="441"/>
      <c r="GS373" s="441"/>
      <c r="GT373" s="441"/>
      <c r="GU373" s="441"/>
      <c r="GV373" s="441"/>
      <c r="GW373" s="441"/>
      <c r="GX373" s="441"/>
      <c r="GY373" s="441"/>
      <c r="GZ373" s="441"/>
      <c r="HA373" s="441"/>
      <c r="HB373" s="441"/>
      <c r="HC373" s="441"/>
      <c r="HD373" s="441"/>
      <c r="HE373" s="441"/>
      <c r="HF373" s="441"/>
      <c r="HG373" s="441"/>
      <c r="HH373" s="441"/>
      <c r="HI373" s="441"/>
      <c r="HJ373" s="441"/>
      <c r="HK373" s="441"/>
      <c r="HL373" s="441"/>
      <c r="HM373" s="441"/>
      <c r="HN373" s="441"/>
      <c r="HO373" s="441"/>
      <c r="HP373" s="441"/>
      <c r="HQ373" s="441"/>
      <c r="HR373" s="441"/>
      <c r="HS373" s="441"/>
      <c r="HT373" s="441"/>
      <c r="HU373" s="441"/>
      <c r="HV373" s="441"/>
      <c r="HW373" s="441"/>
      <c r="HX373" s="441"/>
      <c r="HY373" s="441"/>
      <c r="HZ373" s="441"/>
      <c r="IA373" s="441"/>
      <c r="IB373" s="441"/>
      <c r="IC373" s="441"/>
      <c r="ID373" s="441"/>
      <c r="IE373" s="441"/>
      <c r="IF373" s="441"/>
      <c r="IG373" s="441"/>
      <c r="IH373" s="441"/>
      <c r="II373" s="441"/>
      <c r="IJ373" s="441"/>
      <c r="IK373" s="441"/>
      <c r="IL373" s="441"/>
      <c r="IM373" s="441"/>
      <c r="IN373" s="441"/>
      <c r="IO373" s="441"/>
      <c r="IP373" s="441"/>
      <c r="IQ373" s="441"/>
      <c r="IR373" s="441"/>
      <c r="IS373" s="441"/>
      <c r="IT373" s="441"/>
      <c r="IU373" s="441"/>
      <c r="IV373" s="441"/>
    </row>
    <row r="374" spans="1:256" ht="14.1" customHeight="1" x14ac:dyDescent="0.2">
      <c r="A374" s="1048">
        <v>901404</v>
      </c>
      <c r="B374" s="1044"/>
      <c r="C374" s="1048" t="s">
        <v>1879</v>
      </c>
      <c r="D374" s="1049">
        <v>901404</v>
      </c>
      <c r="E374" s="1044"/>
      <c r="F374" s="204" t="s">
        <v>13</v>
      </c>
      <c r="G374" s="1045"/>
      <c r="H374" s="1046">
        <f>ПЗІП!G7</f>
        <v>5163</v>
      </c>
      <c r="I374" s="1047">
        <f>ПЗІП!H7</f>
        <v>5163</v>
      </c>
      <c r="J374" s="1043"/>
      <c r="K374" s="441"/>
      <c r="L374" s="441"/>
      <c r="M374" s="441"/>
      <c r="N374" s="441"/>
      <c r="O374" s="441"/>
      <c r="P374" s="441"/>
      <c r="Q374" s="441"/>
      <c r="R374" s="441"/>
      <c r="S374" s="441"/>
      <c r="T374" s="441"/>
      <c r="U374" s="441"/>
      <c r="V374" s="441"/>
      <c r="W374" s="441"/>
      <c r="X374" s="441"/>
      <c r="Y374" s="441"/>
      <c r="Z374" s="441"/>
      <c r="AA374" s="441"/>
      <c r="AB374" s="441"/>
      <c r="AC374" s="441"/>
      <c r="AD374" s="441"/>
      <c r="AE374" s="441"/>
      <c r="AF374" s="441"/>
      <c r="AG374" s="441"/>
      <c r="AH374" s="441"/>
      <c r="AI374" s="441"/>
      <c r="AJ374" s="441"/>
      <c r="AK374" s="441"/>
      <c r="AL374" s="441"/>
      <c r="AM374" s="441"/>
      <c r="AN374" s="441"/>
      <c r="AO374" s="441"/>
      <c r="AP374" s="441"/>
      <c r="AQ374" s="441"/>
      <c r="AR374" s="441"/>
      <c r="AS374" s="441"/>
      <c r="AT374" s="441"/>
      <c r="AU374" s="441"/>
      <c r="AV374" s="441"/>
      <c r="AW374" s="441"/>
      <c r="AX374" s="441"/>
      <c r="AY374" s="441"/>
      <c r="AZ374" s="441"/>
      <c r="BA374" s="441"/>
      <c r="BB374" s="441"/>
      <c r="BC374" s="441"/>
      <c r="BD374" s="441"/>
      <c r="BE374" s="441"/>
      <c r="BF374" s="441"/>
      <c r="BG374" s="441"/>
      <c r="BH374" s="441"/>
      <c r="BI374" s="441"/>
      <c r="BJ374" s="441"/>
      <c r="BK374" s="441"/>
      <c r="BL374" s="441"/>
      <c r="BM374" s="441"/>
      <c r="BN374" s="441"/>
      <c r="BO374" s="441"/>
      <c r="BP374" s="441"/>
      <c r="BQ374" s="441"/>
      <c r="BR374" s="441"/>
      <c r="BS374" s="441"/>
      <c r="BT374" s="441"/>
      <c r="BU374" s="441"/>
      <c r="BV374" s="441"/>
      <c r="BW374" s="441"/>
      <c r="BX374" s="441"/>
      <c r="BY374" s="441"/>
      <c r="BZ374" s="441"/>
      <c r="CA374" s="441"/>
      <c r="CB374" s="441"/>
      <c r="CC374" s="441"/>
      <c r="CD374" s="441"/>
      <c r="CE374" s="441"/>
      <c r="CF374" s="441"/>
      <c r="CG374" s="441"/>
      <c r="CH374" s="441"/>
      <c r="CI374" s="441"/>
      <c r="CJ374" s="441"/>
      <c r="CK374" s="441"/>
      <c r="CL374" s="441"/>
      <c r="CM374" s="441"/>
      <c r="CN374" s="441"/>
      <c r="CO374" s="441"/>
      <c r="CP374" s="441"/>
      <c r="CQ374" s="441"/>
      <c r="CR374" s="441"/>
      <c r="CS374" s="441"/>
      <c r="CT374" s="441"/>
      <c r="CU374" s="441"/>
      <c r="CV374" s="441"/>
      <c r="CW374" s="441"/>
      <c r="CX374" s="441"/>
      <c r="CY374" s="441"/>
      <c r="CZ374" s="441"/>
      <c r="DA374" s="441"/>
      <c r="DB374" s="441"/>
      <c r="DC374" s="441"/>
      <c r="DD374" s="441"/>
      <c r="DE374" s="441"/>
      <c r="DF374" s="441"/>
      <c r="DG374" s="441"/>
      <c r="DH374" s="441"/>
      <c r="DI374" s="441"/>
      <c r="DJ374" s="441"/>
      <c r="DK374" s="441"/>
      <c r="DL374" s="441"/>
      <c r="DM374" s="441"/>
      <c r="DN374" s="441"/>
      <c r="DO374" s="441"/>
      <c r="DP374" s="441"/>
      <c r="DQ374" s="441"/>
      <c r="DR374" s="441"/>
      <c r="DS374" s="441"/>
      <c r="DT374" s="441"/>
      <c r="DU374" s="441"/>
      <c r="DV374" s="441"/>
      <c r="DW374" s="441"/>
      <c r="DX374" s="441"/>
      <c r="DY374" s="441"/>
      <c r="DZ374" s="441"/>
      <c r="EA374" s="441"/>
      <c r="EB374" s="441"/>
      <c r="EC374" s="441"/>
      <c r="ED374" s="441"/>
      <c r="EE374" s="441"/>
      <c r="EF374" s="441"/>
      <c r="EG374" s="441"/>
      <c r="EH374" s="441"/>
      <c r="EI374" s="441"/>
      <c r="EJ374" s="441"/>
      <c r="EK374" s="441"/>
      <c r="EL374" s="441"/>
      <c r="EM374" s="441"/>
      <c r="EN374" s="441"/>
      <c r="EO374" s="441"/>
      <c r="EP374" s="441"/>
      <c r="EQ374" s="441"/>
      <c r="ER374" s="441"/>
      <c r="ES374" s="441"/>
      <c r="ET374" s="441"/>
      <c r="EU374" s="441"/>
      <c r="EV374" s="441"/>
      <c r="EW374" s="441"/>
      <c r="EX374" s="441"/>
      <c r="EY374" s="441"/>
      <c r="EZ374" s="441"/>
      <c r="FA374" s="441"/>
      <c r="FB374" s="441"/>
      <c r="FC374" s="441"/>
      <c r="FD374" s="441"/>
      <c r="FE374" s="441"/>
      <c r="FF374" s="441"/>
      <c r="FG374" s="441"/>
      <c r="FH374" s="441"/>
      <c r="FI374" s="441"/>
      <c r="FJ374" s="441"/>
      <c r="FK374" s="441"/>
      <c r="FL374" s="441"/>
      <c r="FM374" s="441"/>
      <c r="FN374" s="441"/>
      <c r="FO374" s="441"/>
      <c r="FP374" s="441"/>
      <c r="FQ374" s="441"/>
      <c r="FR374" s="441"/>
      <c r="FS374" s="441"/>
      <c r="FT374" s="441"/>
      <c r="FU374" s="441"/>
      <c r="FV374" s="441"/>
      <c r="FW374" s="441"/>
      <c r="FX374" s="441"/>
      <c r="FY374" s="441"/>
      <c r="FZ374" s="441"/>
      <c r="GA374" s="441"/>
      <c r="GB374" s="441"/>
      <c r="GC374" s="441"/>
      <c r="GD374" s="441"/>
      <c r="GE374" s="441"/>
      <c r="GF374" s="441"/>
      <c r="GG374" s="441"/>
      <c r="GH374" s="441"/>
      <c r="GI374" s="441"/>
      <c r="GJ374" s="441"/>
      <c r="GK374" s="441"/>
      <c r="GL374" s="441"/>
      <c r="GM374" s="441"/>
      <c r="GN374" s="441"/>
      <c r="GO374" s="441"/>
      <c r="GP374" s="441"/>
      <c r="GQ374" s="441"/>
      <c r="GR374" s="441"/>
      <c r="GS374" s="441"/>
      <c r="GT374" s="441"/>
      <c r="GU374" s="441"/>
      <c r="GV374" s="441"/>
      <c r="GW374" s="441"/>
      <c r="GX374" s="441"/>
      <c r="GY374" s="441"/>
      <c r="GZ374" s="441"/>
      <c r="HA374" s="441"/>
      <c r="HB374" s="441"/>
      <c r="HC374" s="441"/>
      <c r="HD374" s="441"/>
      <c r="HE374" s="441"/>
      <c r="HF374" s="441"/>
      <c r="HG374" s="441"/>
      <c r="HH374" s="441"/>
      <c r="HI374" s="441"/>
      <c r="HJ374" s="441"/>
      <c r="HK374" s="441"/>
      <c r="HL374" s="441"/>
      <c r="HM374" s="441"/>
      <c r="HN374" s="441"/>
      <c r="HO374" s="441"/>
      <c r="HP374" s="441"/>
      <c r="HQ374" s="441"/>
      <c r="HR374" s="441"/>
      <c r="HS374" s="441"/>
      <c r="HT374" s="441"/>
      <c r="HU374" s="441"/>
      <c r="HV374" s="441"/>
      <c r="HW374" s="441"/>
      <c r="HX374" s="441"/>
      <c r="HY374" s="441"/>
      <c r="HZ374" s="441"/>
      <c r="IA374" s="441"/>
      <c r="IB374" s="441"/>
      <c r="IC374" s="441"/>
      <c r="ID374" s="441"/>
      <c r="IE374" s="441"/>
      <c r="IF374" s="441"/>
      <c r="IG374" s="441"/>
      <c r="IH374" s="441"/>
      <c r="II374" s="441"/>
      <c r="IJ374" s="441"/>
      <c r="IK374" s="441"/>
      <c r="IL374" s="441"/>
      <c r="IM374" s="441"/>
      <c r="IN374" s="441"/>
      <c r="IO374" s="441"/>
      <c r="IP374" s="441"/>
      <c r="IQ374" s="441"/>
      <c r="IR374" s="441"/>
      <c r="IS374" s="441"/>
      <c r="IT374" s="441"/>
      <c r="IU374" s="441"/>
      <c r="IV374" s="441"/>
    </row>
    <row r="375" spans="1:256" ht="14.1" customHeight="1" x14ac:dyDescent="0.2">
      <c r="A375" s="1048">
        <v>901418</v>
      </c>
      <c r="B375" s="1044"/>
      <c r="C375" s="1048" t="s">
        <v>1880</v>
      </c>
      <c r="D375" s="1049">
        <v>901418</v>
      </c>
      <c r="E375" s="1044"/>
      <c r="F375" s="204" t="s">
        <v>13</v>
      </c>
      <c r="G375" s="1045"/>
      <c r="H375" s="1046">
        <f>ПЗІП!G8</f>
        <v>5856</v>
      </c>
      <c r="I375" s="1047">
        <f>ПЗІП!H8</f>
        <v>5856</v>
      </c>
      <c r="J375" s="1043"/>
      <c r="K375" s="441"/>
      <c r="L375" s="441"/>
      <c r="M375" s="441"/>
      <c r="N375" s="441"/>
      <c r="O375" s="441"/>
      <c r="P375" s="441"/>
      <c r="Q375" s="441"/>
      <c r="R375" s="441"/>
      <c r="S375" s="441"/>
      <c r="T375" s="441"/>
      <c r="U375" s="441"/>
      <c r="V375" s="441"/>
      <c r="W375" s="441"/>
      <c r="X375" s="441"/>
      <c r="Y375" s="441"/>
      <c r="Z375" s="441"/>
      <c r="AA375" s="441"/>
      <c r="AB375" s="441"/>
      <c r="AC375" s="441"/>
      <c r="AD375" s="441"/>
      <c r="AE375" s="441"/>
      <c r="AF375" s="441"/>
      <c r="AG375" s="441"/>
      <c r="AH375" s="441"/>
      <c r="AI375" s="441"/>
      <c r="AJ375" s="441"/>
      <c r="AK375" s="441"/>
      <c r="AL375" s="441"/>
      <c r="AM375" s="441"/>
      <c r="AN375" s="441"/>
      <c r="AO375" s="441"/>
      <c r="AP375" s="441"/>
      <c r="AQ375" s="441"/>
      <c r="AR375" s="441"/>
      <c r="AS375" s="441"/>
      <c r="AT375" s="441"/>
      <c r="AU375" s="441"/>
      <c r="AV375" s="441"/>
      <c r="AW375" s="441"/>
      <c r="AX375" s="441"/>
      <c r="AY375" s="441"/>
      <c r="AZ375" s="441"/>
      <c r="BA375" s="441"/>
      <c r="BB375" s="441"/>
      <c r="BC375" s="441"/>
      <c r="BD375" s="441"/>
      <c r="BE375" s="441"/>
      <c r="BF375" s="441"/>
      <c r="BG375" s="441"/>
      <c r="BH375" s="441"/>
      <c r="BI375" s="441"/>
      <c r="BJ375" s="441"/>
      <c r="BK375" s="441"/>
      <c r="BL375" s="441"/>
      <c r="BM375" s="441"/>
      <c r="BN375" s="441"/>
      <c r="BO375" s="441"/>
      <c r="BP375" s="441"/>
      <c r="BQ375" s="441"/>
      <c r="BR375" s="441"/>
      <c r="BS375" s="441"/>
      <c r="BT375" s="441"/>
      <c r="BU375" s="441"/>
      <c r="BV375" s="441"/>
      <c r="BW375" s="441"/>
      <c r="BX375" s="441"/>
      <c r="BY375" s="441"/>
      <c r="BZ375" s="441"/>
      <c r="CA375" s="441"/>
      <c r="CB375" s="441"/>
      <c r="CC375" s="441"/>
      <c r="CD375" s="441"/>
      <c r="CE375" s="441"/>
      <c r="CF375" s="441"/>
      <c r="CG375" s="441"/>
      <c r="CH375" s="441"/>
      <c r="CI375" s="441"/>
      <c r="CJ375" s="441"/>
      <c r="CK375" s="441"/>
      <c r="CL375" s="441"/>
      <c r="CM375" s="441"/>
      <c r="CN375" s="441"/>
      <c r="CO375" s="441"/>
      <c r="CP375" s="441"/>
      <c r="CQ375" s="441"/>
      <c r="CR375" s="441"/>
      <c r="CS375" s="441"/>
      <c r="CT375" s="441"/>
      <c r="CU375" s="441"/>
      <c r="CV375" s="441"/>
      <c r="CW375" s="441"/>
      <c r="CX375" s="441"/>
      <c r="CY375" s="441"/>
      <c r="CZ375" s="441"/>
      <c r="DA375" s="441"/>
      <c r="DB375" s="441"/>
      <c r="DC375" s="441"/>
      <c r="DD375" s="441"/>
      <c r="DE375" s="441"/>
      <c r="DF375" s="441"/>
      <c r="DG375" s="441"/>
      <c r="DH375" s="441"/>
      <c r="DI375" s="441"/>
      <c r="DJ375" s="441"/>
      <c r="DK375" s="441"/>
      <c r="DL375" s="441"/>
      <c r="DM375" s="441"/>
      <c r="DN375" s="441"/>
      <c r="DO375" s="441"/>
      <c r="DP375" s="441"/>
      <c r="DQ375" s="441"/>
      <c r="DR375" s="441"/>
      <c r="DS375" s="441"/>
      <c r="DT375" s="441"/>
      <c r="DU375" s="441"/>
      <c r="DV375" s="441"/>
      <c r="DW375" s="441"/>
      <c r="DX375" s="441"/>
      <c r="DY375" s="441"/>
      <c r="DZ375" s="441"/>
      <c r="EA375" s="441"/>
      <c r="EB375" s="441"/>
      <c r="EC375" s="441"/>
      <c r="ED375" s="441"/>
      <c r="EE375" s="441"/>
      <c r="EF375" s="441"/>
      <c r="EG375" s="441"/>
      <c r="EH375" s="441"/>
      <c r="EI375" s="441"/>
      <c r="EJ375" s="441"/>
      <c r="EK375" s="441"/>
      <c r="EL375" s="441"/>
      <c r="EM375" s="441"/>
      <c r="EN375" s="441"/>
      <c r="EO375" s="441"/>
      <c r="EP375" s="441"/>
      <c r="EQ375" s="441"/>
      <c r="ER375" s="441"/>
      <c r="ES375" s="441"/>
      <c r="ET375" s="441"/>
      <c r="EU375" s="441"/>
      <c r="EV375" s="441"/>
      <c r="EW375" s="441"/>
      <c r="EX375" s="441"/>
      <c r="EY375" s="441"/>
      <c r="EZ375" s="441"/>
      <c r="FA375" s="441"/>
      <c r="FB375" s="441"/>
      <c r="FC375" s="441"/>
      <c r="FD375" s="441"/>
      <c r="FE375" s="441"/>
      <c r="FF375" s="441"/>
      <c r="FG375" s="441"/>
      <c r="FH375" s="441"/>
      <c r="FI375" s="441"/>
      <c r="FJ375" s="441"/>
      <c r="FK375" s="441"/>
      <c r="FL375" s="441"/>
      <c r="FM375" s="441"/>
      <c r="FN375" s="441"/>
      <c r="FO375" s="441"/>
      <c r="FP375" s="441"/>
      <c r="FQ375" s="441"/>
      <c r="FR375" s="441"/>
      <c r="FS375" s="441"/>
      <c r="FT375" s="441"/>
      <c r="FU375" s="441"/>
      <c r="FV375" s="441"/>
      <c r="FW375" s="441"/>
      <c r="FX375" s="441"/>
      <c r="FY375" s="441"/>
      <c r="FZ375" s="441"/>
      <c r="GA375" s="441"/>
      <c r="GB375" s="441"/>
      <c r="GC375" s="441"/>
      <c r="GD375" s="441"/>
      <c r="GE375" s="441"/>
      <c r="GF375" s="441"/>
      <c r="GG375" s="441"/>
      <c r="GH375" s="441"/>
      <c r="GI375" s="441"/>
      <c r="GJ375" s="441"/>
      <c r="GK375" s="441"/>
      <c r="GL375" s="441"/>
      <c r="GM375" s="441"/>
      <c r="GN375" s="441"/>
      <c r="GO375" s="441"/>
      <c r="GP375" s="441"/>
      <c r="GQ375" s="441"/>
      <c r="GR375" s="441"/>
      <c r="GS375" s="441"/>
      <c r="GT375" s="441"/>
      <c r="GU375" s="441"/>
      <c r="GV375" s="441"/>
      <c r="GW375" s="441"/>
      <c r="GX375" s="441"/>
      <c r="GY375" s="441"/>
      <c r="GZ375" s="441"/>
      <c r="HA375" s="441"/>
      <c r="HB375" s="441"/>
      <c r="HC375" s="441"/>
      <c r="HD375" s="441"/>
      <c r="HE375" s="441"/>
      <c r="HF375" s="441"/>
      <c r="HG375" s="441"/>
      <c r="HH375" s="441"/>
      <c r="HI375" s="441"/>
      <c r="HJ375" s="441"/>
      <c r="HK375" s="441"/>
      <c r="HL375" s="441"/>
      <c r="HM375" s="441"/>
      <c r="HN375" s="441"/>
      <c r="HO375" s="441"/>
      <c r="HP375" s="441"/>
      <c r="HQ375" s="441"/>
      <c r="HR375" s="441"/>
      <c r="HS375" s="441"/>
      <c r="HT375" s="441"/>
      <c r="HU375" s="441"/>
      <c r="HV375" s="441"/>
      <c r="HW375" s="441"/>
      <c r="HX375" s="441"/>
      <c r="HY375" s="441"/>
      <c r="HZ375" s="441"/>
      <c r="IA375" s="441"/>
      <c r="IB375" s="441"/>
      <c r="IC375" s="441"/>
      <c r="ID375" s="441"/>
      <c r="IE375" s="441"/>
      <c r="IF375" s="441"/>
      <c r="IG375" s="441"/>
      <c r="IH375" s="441"/>
      <c r="II375" s="441"/>
      <c r="IJ375" s="441"/>
      <c r="IK375" s="441"/>
      <c r="IL375" s="441"/>
      <c r="IM375" s="441"/>
      <c r="IN375" s="441"/>
      <c r="IO375" s="441"/>
      <c r="IP375" s="441"/>
      <c r="IQ375" s="441"/>
      <c r="IR375" s="441"/>
      <c r="IS375" s="441"/>
      <c r="IT375" s="441"/>
      <c r="IU375" s="441"/>
      <c r="IV375" s="441"/>
    </row>
    <row r="376" spans="1:256" ht="14.1" customHeight="1" x14ac:dyDescent="0.2">
      <c r="A376" s="1048">
        <v>901416</v>
      </c>
      <c r="B376" s="1044"/>
      <c r="C376" s="1048" t="s">
        <v>1881</v>
      </c>
      <c r="D376" s="1049">
        <v>901416</v>
      </c>
      <c r="E376" s="1044"/>
      <c r="F376" s="204" t="s">
        <v>13</v>
      </c>
      <c r="G376" s="1045"/>
      <c r="H376" s="1046">
        <f>ПЗІП!G9</f>
        <v>2970</v>
      </c>
      <c r="I376" s="1047">
        <f>ПЗІП!H9</f>
        <v>2970</v>
      </c>
      <c r="J376" s="1043"/>
      <c r="K376" s="441"/>
      <c r="L376" s="441"/>
      <c r="M376" s="441"/>
      <c r="N376" s="441"/>
      <c r="O376" s="441"/>
      <c r="P376" s="441"/>
      <c r="Q376" s="441"/>
      <c r="R376" s="441"/>
      <c r="S376" s="441"/>
      <c r="T376" s="441"/>
      <c r="U376" s="441"/>
      <c r="V376" s="441"/>
      <c r="W376" s="441"/>
      <c r="X376" s="441"/>
      <c r="Y376" s="441"/>
      <c r="Z376" s="441"/>
      <c r="AA376" s="441"/>
      <c r="AB376" s="441"/>
      <c r="AC376" s="441"/>
      <c r="AD376" s="441"/>
      <c r="AE376" s="441"/>
      <c r="AF376" s="441"/>
      <c r="AG376" s="441"/>
      <c r="AH376" s="441"/>
      <c r="AI376" s="441"/>
      <c r="AJ376" s="441"/>
      <c r="AK376" s="441"/>
      <c r="AL376" s="441"/>
      <c r="AM376" s="441"/>
      <c r="AN376" s="441"/>
      <c r="AO376" s="441"/>
      <c r="AP376" s="441"/>
      <c r="AQ376" s="441"/>
      <c r="AR376" s="441"/>
      <c r="AS376" s="441"/>
      <c r="AT376" s="441"/>
      <c r="AU376" s="441"/>
      <c r="AV376" s="441"/>
      <c r="AW376" s="441"/>
      <c r="AX376" s="441"/>
      <c r="AY376" s="441"/>
      <c r="AZ376" s="441"/>
      <c r="BA376" s="441"/>
      <c r="BB376" s="441"/>
      <c r="BC376" s="441"/>
      <c r="BD376" s="441"/>
      <c r="BE376" s="441"/>
      <c r="BF376" s="441"/>
      <c r="BG376" s="441"/>
      <c r="BH376" s="441"/>
      <c r="BI376" s="441"/>
      <c r="BJ376" s="441"/>
      <c r="BK376" s="441"/>
      <c r="BL376" s="441"/>
      <c r="BM376" s="441"/>
      <c r="BN376" s="441"/>
      <c r="BO376" s="441"/>
      <c r="BP376" s="441"/>
      <c r="BQ376" s="441"/>
      <c r="BR376" s="441"/>
      <c r="BS376" s="441"/>
      <c r="BT376" s="441"/>
      <c r="BU376" s="441"/>
      <c r="BV376" s="441"/>
      <c r="BW376" s="441"/>
      <c r="BX376" s="441"/>
      <c r="BY376" s="441"/>
      <c r="BZ376" s="441"/>
      <c r="CA376" s="441"/>
      <c r="CB376" s="441"/>
      <c r="CC376" s="441"/>
      <c r="CD376" s="441"/>
      <c r="CE376" s="441"/>
      <c r="CF376" s="441"/>
      <c r="CG376" s="441"/>
      <c r="CH376" s="441"/>
      <c r="CI376" s="441"/>
      <c r="CJ376" s="441"/>
      <c r="CK376" s="441"/>
      <c r="CL376" s="441"/>
      <c r="CM376" s="441"/>
      <c r="CN376" s="441"/>
      <c r="CO376" s="441"/>
      <c r="CP376" s="441"/>
      <c r="CQ376" s="441"/>
      <c r="CR376" s="441"/>
      <c r="CS376" s="441"/>
      <c r="CT376" s="441"/>
      <c r="CU376" s="441"/>
      <c r="CV376" s="441"/>
      <c r="CW376" s="441"/>
      <c r="CX376" s="441"/>
      <c r="CY376" s="441"/>
      <c r="CZ376" s="441"/>
      <c r="DA376" s="441"/>
      <c r="DB376" s="441"/>
      <c r="DC376" s="441"/>
      <c r="DD376" s="441"/>
      <c r="DE376" s="441"/>
      <c r="DF376" s="441"/>
      <c r="DG376" s="441"/>
      <c r="DH376" s="441"/>
      <c r="DI376" s="441"/>
      <c r="DJ376" s="441"/>
      <c r="DK376" s="441"/>
      <c r="DL376" s="441"/>
      <c r="DM376" s="441"/>
      <c r="DN376" s="441"/>
      <c r="DO376" s="441"/>
      <c r="DP376" s="441"/>
      <c r="DQ376" s="441"/>
      <c r="DR376" s="441"/>
      <c r="DS376" s="441"/>
      <c r="DT376" s="441"/>
      <c r="DU376" s="441"/>
      <c r="DV376" s="441"/>
      <c r="DW376" s="441"/>
      <c r="DX376" s="441"/>
      <c r="DY376" s="441"/>
      <c r="DZ376" s="441"/>
      <c r="EA376" s="441"/>
      <c r="EB376" s="441"/>
      <c r="EC376" s="441"/>
      <c r="ED376" s="441"/>
      <c r="EE376" s="441"/>
      <c r="EF376" s="441"/>
      <c r="EG376" s="441"/>
      <c r="EH376" s="441"/>
      <c r="EI376" s="441"/>
      <c r="EJ376" s="441"/>
      <c r="EK376" s="441"/>
      <c r="EL376" s="441"/>
      <c r="EM376" s="441"/>
      <c r="EN376" s="441"/>
      <c r="EO376" s="441"/>
      <c r="EP376" s="441"/>
      <c r="EQ376" s="441"/>
      <c r="ER376" s="441"/>
      <c r="ES376" s="441"/>
      <c r="ET376" s="441"/>
      <c r="EU376" s="441"/>
      <c r="EV376" s="441"/>
      <c r="EW376" s="441"/>
      <c r="EX376" s="441"/>
      <c r="EY376" s="441"/>
      <c r="EZ376" s="441"/>
      <c r="FA376" s="441"/>
      <c r="FB376" s="441"/>
      <c r="FC376" s="441"/>
      <c r="FD376" s="441"/>
      <c r="FE376" s="441"/>
      <c r="FF376" s="441"/>
      <c r="FG376" s="441"/>
      <c r="FH376" s="441"/>
      <c r="FI376" s="441"/>
      <c r="FJ376" s="441"/>
      <c r="FK376" s="441"/>
      <c r="FL376" s="441"/>
      <c r="FM376" s="441"/>
      <c r="FN376" s="441"/>
      <c r="FO376" s="441"/>
      <c r="FP376" s="441"/>
      <c r="FQ376" s="441"/>
      <c r="FR376" s="441"/>
      <c r="FS376" s="441"/>
      <c r="FT376" s="441"/>
      <c r="FU376" s="441"/>
      <c r="FV376" s="441"/>
      <c r="FW376" s="441"/>
      <c r="FX376" s="441"/>
      <c r="FY376" s="441"/>
      <c r="FZ376" s="441"/>
      <c r="GA376" s="441"/>
      <c r="GB376" s="441"/>
      <c r="GC376" s="441"/>
      <c r="GD376" s="441"/>
      <c r="GE376" s="441"/>
      <c r="GF376" s="441"/>
      <c r="GG376" s="441"/>
      <c r="GH376" s="441"/>
      <c r="GI376" s="441"/>
      <c r="GJ376" s="441"/>
      <c r="GK376" s="441"/>
      <c r="GL376" s="441"/>
      <c r="GM376" s="441"/>
      <c r="GN376" s="441"/>
      <c r="GO376" s="441"/>
      <c r="GP376" s="441"/>
      <c r="GQ376" s="441"/>
      <c r="GR376" s="441"/>
      <c r="GS376" s="441"/>
      <c r="GT376" s="441"/>
      <c r="GU376" s="441"/>
      <c r="GV376" s="441"/>
      <c r="GW376" s="441"/>
      <c r="GX376" s="441"/>
      <c r="GY376" s="441"/>
      <c r="GZ376" s="441"/>
      <c r="HA376" s="441"/>
      <c r="HB376" s="441"/>
      <c r="HC376" s="441"/>
      <c r="HD376" s="441"/>
      <c r="HE376" s="441"/>
      <c r="HF376" s="441"/>
      <c r="HG376" s="441"/>
      <c r="HH376" s="441"/>
      <c r="HI376" s="441"/>
      <c r="HJ376" s="441"/>
      <c r="HK376" s="441"/>
      <c r="HL376" s="441"/>
      <c r="HM376" s="441"/>
      <c r="HN376" s="441"/>
      <c r="HO376" s="441"/>
      <c r="HP376" s="441"/>
      <c r="HQ376" s="441"/>
      <c r="HR376" s="441"/>
      <c r="HS376" s="441"/>
      <c r="HT376" s="441"/>
      <c r="HU376" s="441"/>
      <c r="HV376" s="441"/>
      <c r="HW376" s="441"/>
      <c r="HX376" s="441"/>
      <c r="HY376" s="441"/>
      <c r="HZ376" s="441"/>
      <c r="IA376" s="441"/>
      <c r="IB376" s="441"/>
      <c r="IC376" s="441"/>
      <c r="ID376" s="441"/>
      <c r="IE376" s="441"/>
      <c r="IF376" s="441"/>
      <c r="IG376" s="441"/>
      <c r="IH376" s="441"/>
      <c r="II376" s="441"/>
      <c r="IJ376" s="441"/>
      <c r="IK376" s="441"/>
      <c r="IL376" s="441"/>
      <c r="IM376" s="441"/>
      <c r="IN376" s="441"/>
      <c r="IO376" s="441"/>
      <c r="IP376" s="441"/>
      <c r="IQ376" s="441"/>
      <c r="IR376" s="441"/>
      <c r="IS376" s="441"/>
      <c r="IT376" s="441"/>
      <c r="IU376" s="441"/>
      <c r="IV376" s="441"/>
    </row>
    <row r="377" spans="1:256" ht="14.1" customHeight="1" x14ac:dyDescent="0.2">
      <c r="A377" s="1048">
        <v>902201</v>
      </c>
      <c r="B377" s="1044"/>
      <c r="C377" s="1048" t="s">
        <v>1882</v>
      </c>
      <c r="D377" s="1049">
        <v>902201</v>
      </c>
      <c r="E377" s="1044"/>
      <c r="F377" s="204" t="s">
        <v>13</v>
      </c>
      <c r="G377" s="1045"/>
      <c r="H377" s="1046">
        <f>ПЗІП!G10</f>
        <v>693</v>
      </c>
      <c r="I377" s="1047">
        <f>ПЗІП!H10</f>
        <v>693</v>
      </c>
      <c r="J377" s="1043"/>
      <c r="K377" s="441"/>
      <c r="L377" s="441"/>
      <c r="M377" s="441"/>
      <c r="N377" s="441"/>
      <c r="O377" s="441"/>
      <c r="P377" s="441"/>
      <c r="Q377" s="441"/>
      <c r="R377" s="441"/>
      <c r="S377" s="441"/>
      <c r="T377" s="441"/>
      <c r="U377" s="441"/>
      <c r="V377" s="441"/>
      <c r="W377" s="441"/>
      <c r="X377" s="441"/>
      <c r="Y377" s="441"/>
      <c r="Z377" s="441"/>
      <c r="AA377" s="441"/>
      <c r="AB377" s="441"/>
      <c r="AC377" s="441"/>
      <c r="AD377" s="441"/>
      <c r="AE377" s="441"/>
      <c r="AF377" s="441"/>
      <c r="AG377" s="441"/>
      <c r="AH377" s="441"/>
      <c r="AI377" s="441"/>
      <c r="AJ377" s="441"/>
      <c r="AK377" s="441"/>
      <c r="AL377" s="441"/>
      <c r="AM377" s="441"/>
      <c r="AN377" s="441"/>
      <c r="AO377" s="441"/>
      <c r="AP377" s="441"/>
      <c r="AQ377" s="441"/>
      <c r="AR377" s="441"/>
      <c r="AS377" s="441"/>
      <c r="AT377" s="441"/>
      <c r="AU377" s="441"/>
      <c r="AV377" s="441"/>
      <c r="AW377" s="441"/>
      <c r="AX377" s="441"/>
      <c r="AY377" s="441"/>
      <c r="AZ377" s="441"/>
      <c r="BA377" s="441"/>
      <c r="BB377" s="441"/>
      <c r="BC377" s="441"/>
      <c r="BD377" s="441"/>
      <c r="BE377" s="441"/>
      <c r="BF377" s="441"/>
      <c r="BG377" s="441"/>
      <c r="BH377" s="441"/>
      <c r="BI377" s="441"/>
      <c r="BJ377" s="441"/>
      <c r="BK377" s="441"/>
      <c r="BL377" s="441"/>
      <c r="BM377" s="441"/>
      <c r="BN377" s="441"/>
      <c r="BO377" s="441"/>
      <c r="BP377" s="441"/>
      <c r="BQ377" s="441"/>
      <c r="BR377" s="441"/>
      <c r="BS377" s="441"/>
      <c r="BT377" s="441"/>
      <c r="BU377" s="441"/>
      <c r="BV377" s="441"/>
      <c r="BW377" s="441"/>
      <c r="BX377" s="441"/>
      <c r="BY377" s="441"/>
      <c r="BZ377" s="441"/>
      <c r="CA377" s="441"/>
      <c r="CB377" s="441"/>
      <c r="CC377" s="441"/>
      <c r="CD377" s="441"/>
      <c r="CE377" s="441"/>
      <c r="CF377" s="441"/>
      <c r="CG377" s="441"/>
      <c r="CH377" s="441"/>
      <c r="CI377" s="441"/>
      <c r="CJ377" s="441"/>
      <c r="CK377" s="441"/>
      <c r="CL377" s="441"/>
      <c r="CM377" s="441"/>
      <c r="CN377" s="441"/>
      <c r="CO377" s="441"/>
      <c r="CP377" s="441"/>
      <c r="CQ377" s="441"/>
      <c r="CR377" s="441"/>
      <c r="CS377" s="441"/>
      <c r="CT377" s="441"/>
      <c r="CU377" s="441"/>
      <c r="CV377" s="441"/>
      <c r="CW377" s="441"/>
      <c r="CX377" s="441"/>
      <c r="CY377" s="441"/>
      <c r="CZ377" s="441"/>
      <c r="DA377" s="441"/>
      <c r="DB377" s="441"/>
      <c r="DC377" s="441"/>
      <c r="DD377" s="441"/>
      <c r="DE377" s="441"/>
      <c r="DF377" s="441"/>
      <c r="DG377" s="441"/>
      <c r="DH377" s="441"/>
      <c r="DI377" s="441"/>
      <c r="DJ377" s="441"/>
      <c r="DK377" s="441"/>
      <c r="DL377" s="441"/>
      <c r="DM377" s="441"/>
      <c r="DN377" s="441"/>
      <c r="DO377" s="441"/>
      <c r="DP377" s="441"/>
      <c r="DQ377" s="441"/>
      <c r="DR377" s="441"/>
      <c r="DS377" s="441"/>
      <c r="DT377" s="441"/>
      <c r="DU377" s="441"/>
      <c r="DV377" s="441"/>
      <c r="DW377" s="441"/>
      <c r="DX377" s="441"/>
      <c r="DY377" s="441"/>
      <c r="DZ377" s="441"/>
      <c r="EA377" s="441"/>
      <c r="EB377" s="441"/>
      <c r="EC377" s="441"/>
      <c r="ED377" s="441"/>
      <c r="EE377" s="441"/>
      <c r="EF377" s="441"/>
      <c r="EG377" s="441"/>
      <c r="EH377" s="441"/>
      <c r="EI377" s="441"/>
      <c r="EJ377" s="441"/>
      <c r="EK377" s="441"/>
      <c r="EL377" s="441"/>
      <c r="EM377" s="441"/>
      <c r="EN377" s="441"/>
      <c r="EO377" s="441"/>
      <c r="EP377" s="441"/>
      <c r="EQ377" s="441"/>
      <c r="ER377" s="441"/>
      <c r="ES377" s="441"/>
      <c r="ET377" s="441"/>
      <c r="EU377" s="441"/>
      <c r="EV377" s="441"/>
      <c r="EW377" s="441"/>
      <c r="EX377" s="441"/>
      <c r="EY377" s="441"/>
      <c r="EZ377" s="441"/>
      <c r="FA377" s="441"/>
      <c r="FB377" s="441"/>
      <c r="FC377" s="441"/>
      <c r="FD377" s="441"/>
      <c r="FE377" s="441"/>
      <c r="FF377" s="441"/>
      <c r="FG377" s="441"/>
      <c r="FH377" s="441"/>
      <c r="FI377" s="441"/>
      <c r="FJ377" s="441"/>
      <c r="FK377" s="441"/>
      <c r="FL377" s="441"/>
      <c r="FM377" s="441"/>
      <c r="FN377" s="441"/>
      <c r="FO377" s="441"/>
      <c r="FP377" s="441"/>
      <c r="FQ377" s="441"/>
      <c r="FR377" s="441"/>
      <c r="FS377" s="441"/>
      <c r="FT377" s="441"/>
      <c r="FU377" s="441"/>
      <c r="FV377" s="441"/>
      <c r="FW377" s="441"/>
      <c r="FX377" s="441"/>
      <c r="FY377" s="441"/>
      <c r="FZ377" s="441"/>
      <c r="GA377" s="441"/>
      <c r="GB377" s="441"/>
      <c r="GC377" s="441"/>
      <c r="GD377" s="441"/>
      <c r="GE377" s="441"/>
      <c r="GF377" s="441"/>
      <c r="GG377" s="441"/>
      <c r="GH377" s="441"/>
      <c r="GI377" s="441"/>
      <c r="GJ377" s="441"/>
      <c r="GK377" s="441"/>
      <c r="GL377" s="441"/>
      <c r="GM377" s="441"/>
      <c r="GN377" s="441"/>
      <c r="GO377" s="441"/>
      <c r="GP377" s="441"/>
      <c r="GQ377" s="441"/>
      <c r="GR377" s="441"/>
      <c r="GS377" s="441"/>
      <c r="GT377" s="441"/>
      <c r="GU377" s="441"/>
      <c r="GV377" s="441"/>
      <c r="GW377" s="441"/>
      <c r="GX377" s="441"/>
      <c r="GY377" s="441"/>
      <c r="GZ377" s="441"/>
      <c r="HA377" s="441"/>
      <c r="HB377" s="441"/>
      <c r="HC377" s="441"/>
      <c r="HD377" s="441"/>
      <c r="HE377" s="441"/>
      <c r="HF377" s="441"/>
      <c r="HG377" s="441"/>
      <c r="HH377" s="441"/>
      <c r="HI377" s="441"/>
      <c r="HJ377" s="441"/>
      <c r="HK377" s="441"/>
      <c r="HL377" s="441"/>
      <c r="HM377" s="441"/>
      <c r="HN377" s="441"/>
      <c r="HO377" s="441"/>
      <c r="HP377" s="441"/>
      <c r="HQ377" s="441"/>
      <c r="HR377" s="441"/>
      <c r="HS377" s="441"/>
      <c r="HT377" s="441"/>
      <c r="HU377" s="441"/>
      <c r="HV377" s="441"/>
      <c r="HW377" s="441"/>
      <c r="HX377" s="441"/>
      <c r="HY377" s="441"/>
      <c r="HZ377" s="441"/>
      <c r="IA377" s="441"/>
      <c r="IB377" s="441"/>
      <c r="IC377" s="441"/>
      <c r="ID377" s="441"/>
      <c r="IE377" s="441"/>
      <c r="IF377" s="441"/>
      <c r="IG377" s="441"/>
      <c r="IH377" s="441"/>
      <c r="II377" s="441"/>
      <c r="IJ377" s="441"/>
      <c r="IK377" s="441"/>
      <c r="IL377" s="441"/>
      <c r="IM377" s="441"/>
      <c r="IN377" s="441"/>
      <c r="IO377" s="441"/>
      <c r="IP377" s="441"/>
      <c r="IQ377" s="441"/>
      <c r="IR377" s="441"/>
      <c r="IS377" s="441"/>
      <c r="IT377" s="441"/>
      <c r="IU377" s="441"/>
      <c r="IV377" s="441"/>
    </row>
    <row r="378" spans="1:256" ht="14.1" customHeight="1" x14ac:dyDescent="0.2">
      <c r="A378" s="1048">
        <v>902204</v>
      </c>
      <c r="B378" s="1044"/>
      <c r="C378" s="1048" t="s">
        <v>1883</v>
      </c>
      <c r="D378" s="1049">
        <v>902204</v>
      </c>
      <c r="E378" s="1044"/>
      <c r="F378" s="204" t="s">
        <v>13</v>
      </c>
      <c r="G378" s="1045"/>
      <c r="H378" s="1046">
        <f>ПЗІП!G11</f>
        <v>2730</v>
      </c>
      <c r="I378" s="1047">
        <f>ПЗІП!H11</f>
        <v>2730</v>
      </c>
      <c r="J378" s="1043"/>
      <c r="K378" s="441"/>
      <c r="L378" s="441"/>
      <c r="M378" s="441"/>
      <c r="N378" s="441"/>
      <c r="O378" s="441"/>
      <c r="P378" s="441"/>
      <c r="Q378" s="441"/>
      <c r="R378" s="441"/>
      <c r="S378" s="441"/>
      <c r="T378" s="441"/>
      <c r="U378" s="441"/>
      <c r="V378" s="441"/>
      <c r="W378" s="441"/>
      <c r="X378" s="441"/>
      <c r="Y378" s="441"/>
      <c r="Z378" s="441"/>
      <c r="AA378" s="441"/>
      <c r="AB378" s="441"/>
      <c r="AC378" s="441"/>
      <c r="AD378" s="441"/>
      <c r="AE378" s="441"/>
      <c r="AF378" s="441"/>
      <c r="AG378" s="441"/>
      <c r="AH378" s="441"/>
      <c r="AI378" s="441"/>
      <c r="AJ378" s="441"/>
      <c r="AK378" s="441"/>
      <c r="AL378" s="441"/>
      <c r="AM378" s="441"/>
      <c r="AN378" s="441"/>
      <c r="AO378" s="441"/>
      <c r="AP378" s="441"/>
      <c r="AQ378" s="441"/>
      <c r="AR378" s="441"/>
      <c r="AS378" s="441"/>
      <c r="AT378" s="441"/>
      <c r="AU378" s="441"/>
      <c r="AV378" s="441"/>
      <c r="AW378" s="441"/>
      <c r="AX378" s="441"/>
      <c r="AY378" s="441"/>
      <c r="AZ378" s="441"/>
      <c r="BA378" s="441"/>
      <c r="BB378" s="441"/>
      <c r="BC378" s="441"/>
      <c r="BD378" s="441"/>
      <c r="BE378" s="441"/>
      <c r="BF378" s="441"/>
      <c r="BG378" s="441"/>
      <c r="BH378" s="441"/>
      <c r="BI378" s="441"/>
      <c r="BJ378" s="441"/>
      <c r="BK378" s="441"/>
      <c r="BL378" s="441"/>
      <c r="BM378" s="441"/>
      <c r="BN378" s="441"/>
      <c r="BO378" s="441"/>
      <c r="BP378" s="441"/>
      <c r="BQ378" s="441"/>
      <c r="BR378" s="441"/>
      <c r="BS378" s="441"/>
      <c r="BT378" s="441"/>
      <c r="BU378" s="441"/>
      <c r="BV378" s="441"/>
      <c r="BW378" s="441"/>
      <c r="BX378" s="441"/>
      <c r="BY378" s="441"/>
      <c r="BZ378" s="441"/>
      <c r="CA378" s="441"/>
      <c r="CB378" s="441"/>
      <c r="CC378" s="441"/>
      <c r="CD378" s="441"/>
      <c r="CE378" s="441"/>
      <c r="CF378" s="441"/>
      <c r="CG378" s="441"/>
      <c r="CH378" s="441"/>
      <c r="CI378" s="441"/>
      <c r="CJ378" s="441"/>
      <c r="CK378" s="441"/>
      <c r="CL378" s="441"/>
      <c r="CM378" s="441"/>
      <c r="CN378" s="441"/>
      <c r="CO378" s="441"/>
      <c r="CP378" s="441"/>
      <c r="CQ378" s="441"/>
      <c r="CR378" s="441"/>
      <c r="CS378" s="441"/>
      <c r="CT378" s="441"/>
      <c r="CU378" s="441"/>
      <c r="CV378" s="441"/>
      <c r="CW378" s="441"/>
      <c r="CX378" s="441"/>
      <c r="CY378" s="441"/>
      <c r="CZ378" s="441"/>
      <c r="DA378" s="441"/>
      <c r="DB378" s="441"/>
      <c r="DC378" s="441"/>
      <c r="DD378" s="441"/>
      <c r="DE378" s="441"/>
      <c r="DF378" s="441"/>
      <c r="DG378" s="441"/>
      <c r="DH378" s="441"/>
      <c r="DI378" s="441"/>
      <c r="DJ378" s="441"/>
      <c r="DK378" s="441"/>
      <c r="DL378" s="441"/>
      <c r="DM378" s="441"/>
      <c r="DN378" s="441"/>
      <c r="DO378" s="441"/>
      <c r="DP378" s="441"/>
      <c r="DQ378" s="441"/>
      <c r="DR378" s="441"/>
      <c r="DS378" s="441"/>
      <c r="DT378" s="441"/>
      <c r="DU378" s="441"/>
      <c r="DV378" s="441"/>
      <c r="DW378" s="441"/>
      <c r="DX378" s="441"/>
      <c r="DY378" s="441"/>
      <c r="DZ378" s="441"/>
      <c r="EA378" s="441"/>
      <c r="EB378" s="441"/>
      <c r="EC378" s="441"/>
      <c r="ED378" s="441"/>
      <c r="EE378" s="441"/>
      <c r="EF378" s="441"/>
      <c r="EG378" s="441"/>
      <c r="EH378" s="441"/>
      <c r="EI378" s="441"/>
      <c r="EJ378" s="441"/>
      <c r="EK378" s="441"/>
      <c r="EL378" s="441"/>
      <c r="EM378" s="441"/>
      <c r="EN378" s="441"/>
      <c r="EO378" s="441"/>
      <c r="EP378" s="441"/>
      <c r="EQ378" s="441"/>
      <c r="ER378" s="441"/>
      <c r="ES378" s="441"/>
      <c r="ET378" s="441"/>
      <c r="EU378" s="441"/>
      <c r="EV378" s="441"/>
      <c r="EW378" s="441"/>
      <c r="EX378" s="441"/>
      <c r="EY378" s="441"/>
      <c r="EZ378" s="441"/>
      <c r="FA378" s="441"/>
      <c r="FB378" s="441"/>
      <c r="FC378" s="441"/>
      <c r="FD378" s="441"/>
      <c r="FE378" s="441"/>
      <c r="FF378" s="441"/>
      <c r="FG378" s="441"/>
      <c r="FH378" s="441"/>
      <c r="FI378" s="441"/>
      <c r="FJ378" s="441"/>
      <c r="FK378" s="441"/>
      <c r="FL378" s="441"/>
      <c r="FM378" s="441"/>
      <c r="FN378" s="441"/>
      <c r="FO378" s="441"/>
      <c r="FP378" s="441"/>
      <c r="FQ378" s="441"/>
      <c r="FR378" s="441"/>
      <c r="FS378" s="441"/>
      <c r="FT378" s="441"/>
      <c r="FU378" s="441"/>
      <c r="FV378" s="441"/>
      <c r="FW378" s="441"/>
      <c r="FX378" s="441"/>
      <c r="FY378" s="441"/>
      <c r="FZ378" s="441"/>
      <c r="GA378" s="441"/>
      <c r="GB378" s="441"/>
      <c r="GC378" s="441"/>
      <c r="GD378" s="441"/>
      <c r="GE378" s="441"/>
      <c r="GF378" s="441"/>
      <c r="GG378" s="441"/>
      <c r="GH378" s="441"/>
      <c r="GI378" s="441"/>
      <c r="GJ378" s="441"/>
      <c r="GK378" s="441"/>
      <c r="GL378" s="441"/>
      <c r="GM378" s="441"/>
      <c r="GN378" s="441"/>
      <c r="GO378" s="441"/>
      <c r="GP378" s="441"/>
      <c r="GQ378" s="441"/>
      <c r="GR378" s="441"/>
      <c r="GS378" s="441"/>
      <c r="GT378" s="441"/>
      <c r="GU378" s="441"/>
      <c r="GV378" s="441"/>
      <c r="GW378" s="441"/>
      <c r="GX378" s="441"/>
      <c r="GY378" s="441"/>
      <c r="GZ378" s="441"/>
      <c r="HA378" s="441"/>
      <c r="HB378" s="441"/>
      <c r="HC378" s="441"/>
      <c r="HD378" s="441"/>
      <c r="HE378" s="441"/>
      <c r="HF378" s="441"/>
      <c r="HG378" s="441"/>
      <c r="HH378" s="441"/>
      <c r="HI378" s="441"/>
      <c r="HJ378" s="441"/>
      <c r="HK378" s="441"/>
      <c r="HL378" s="441"/>
      <c r="HM378" s="441"/>
      <c r="HN378" s="441"/>
      <c r="HO378" s="441"/>
      <c r="HP378" s="441"/>
      <c r="HQ378" s="441"/>
      <c r="HR378" s="441"/>
      <c r="HS378" s="441"/>
      <c r="HT378" s="441"/>
      <c r="HU378" s="441"/>
      <c r="HV378" s="441"/>
      <c r="HW378" s="441"/>
      <c r="HX378" s="441"/>
      <c r="HY378" s="441"/>
      <c r="HZ378" s="441"/>
      <c r="IA378" s="441"/>
      <c r="IB378" s="441"/>
      <c r="IC378" s="441"/>
      <c r="ID378" s="441"/>
      <c r="IE378" s="441"/>
      <c r="IF378" s="441"/>
      <c r="IG378" s="441"/>
      <c r="IH378" s="441"/>
      <c r="II378" s="441"/>
      <c r="IJ378" s="441"/>
      <c r="IK378" s="441"/>
      <c r="IL378" s="441"/>
      <c r="IM378" s="441"/>
      <c r="IN378" s="441"/>
      <c r="IO378" s="441"/>
      <c r="IP378" s="441"/>
      <c r="IQ378" s="441"/>
      <c r="IR378" s="441"/>
      <c r="IS378" s="441"/>
      <c r="IT378" s="441"/>
      <c r="IU378" s="441"/>
      <c r="IV378" s="441"/>
    </row>
    <row r="379" spans="1:256" ht="14.1" customHeight="1" x14ac:dyDescent="0.2">
      <c r="A379" s="1048">
        <v>902218</v>
      </c>
      <c r="B379" s="1044"/>
      <c r="C379" s="1048" t="s">
        <v>1884</v>
      </c>
      <c r="D379" s="1049">
        <v>902218</v>
      </c>
      <c r="E379" s="1044"/>
      <c r="F379" s="204" t="s">
        <v>13</v>
      </c>
      <c r="G379" s="1045"/>
      <c r="H379" s="1046">
        <f>ПЗІП!G12</f>
        <v>3438</v>
      </c>
      <c r="I379" s="1047">
        <f>ПЗІП!H12</f>
        <v>3438</v>
      </c>
      <c r="J379" s="1043"/>
      <c r="K379" s="441"/>
      <c r="L379" s="441"/>
      <c r="M379" s="441"/>
      <c r="N379" s="441"/>
      <c r="O379" s="441"/>
      <c r="P379" s="441"/>
      <c r="Q379" s="441"/>
      <c r="R379" s="441"/>
      <c r="S379" s="441"/>
      <c r="T379" s="441"/>
      <c r="U379" s="441"/>
      <c r="V379" s="441"/>
      <c r="W379" s="441"/>
      <c r="X379" s="441"/>
      <c r="Y379" s="441"/>
      <c r="Z379" s="441"/>
      <c r="AA379" s="441"/>
      <c r="AB379" s="441"/>
      <c r="AC379" s="441"/>
      <c r="AD379" s="441"/>
      <c r="AE379" s="441"/>
      <c r="AF379" s="441"/>
      <c r="AG379" s="441"/>
      <c r="AH379" s="441"/>
      <c r="AI379" s="441"/>
      <c r="AJ379" s="441"/>
      <c r="AK379" s="441"/>
      <c r="AL379" s="441"/>
      <c r="AM379" s="441"/>
      <c r="AN379" s="441"/>
      <c r="AO379" s="441"/>
      <c r="AP379" s="441"/>
      <c r="AQ379" s="441"/>
      <c r="AR379" s="441"/>
      <c r="AS379" s="441"/>
      <c r="AT379" s="441"/>
      <c r="AU379" s="441"/>
      <c r="AV379" s="441"/>
      <c r="AW379" s="441"/>
      <c r="AX379" s="441"/>
      <c r="AY379" s="441"/>
      <c r="AZ379" s="441"/>
      <c r="BA379" s="441"/>
      <c r="BB379" s="441"/>
      <c r="BC379" s="441"/>
      <c r="BD379" s="441"/>
      <c r="BE379" s="441"/>
      <c r="BF379" s="441"/>
      <c r="BG379" s="441"/>
      <c r="BH379" s="441"/>
      <c r="BI379" s="441"/>
      <c r="BJ379" s="441"/>
      <c r="BK379" s="441"/>
      <c r="BL379" s="441"/>
      <c r="BM379" s="441"/>
      <c r="BN379" s="441"/>
      <c r="BO379" s="441"/>
      <c r="BP379" s="441"/>
      <c r="BQ379" s="441"/>
      <c r="BR379" s="441"/>
      <c r="BS379" s="441"/>
      <c r="BT379" s="441"/>
      <c r="BU379" s="441"/>
      <c r="BV379" s="441"/>
      <c r="BW379" s="441"/>
      <c r="BX379" s="441"/>
      <c r="BY379" s="441"/>
      <c r="BZ379" s="441"/>
      <c r="CA379" s="441"/>
      <c r="CB379" s="441"/>
      <c r="CC379" s="441"/>
      <c r="CD379" s="441"/>
      <c r="CE379" s="441"/>
      <c r="CF379" s="441"/>
      <c r="CG379" s="441"/>
      <c r="CH379" s="441"/>
      <c r="CI379" s="441"/>
      <c r="CJ379" s="441"/>
      <c r="CK379" s="441"/>
      <c r="CL379" s="441"/>
      <c r="CM379" s="441"/>
      <c r="CN379" s="441"/>
      <c r="CO379" s="441"/>
      <c r="CP379" s="441"/>
      <c r="CQ379" s="441"/>
      <c r="CR379" s="441"/>
      <c r="CS379" s="441"/>
      <c r="CT379" s="441"/>
      <c r="CU379" s="441"/>
      <c r="CV379" s="441"/>
      <c r="CW379" s="441"/>
      <c r="CX379" s="441"/>
      <c r="CY379" s="441"/>
      <c r="CZ379" s="441"/>
      <c r="DA379" s="441"/>
      <c r="DB379" s="441"/>
      <c r="DC379" s="441"/>
      <c r="DD379" s="441"/>
      <c r="DE379" s="441"/>
      <c r="DF379" s="441"/>
      <c r="DG379" s="441"/>
      <c r="DH379" s="441"/>
      <c r="DI379" s="441"/>
      <c r="DJ379" s="441"/>
      <c r="DK379" s="441"/>
      <c r="DL379" s="441"/>
      <c r="DM379" s="441"/>
      <c r="DN379" s="441"/>
      <c r="DO379" s="441"/>
      <c r="DP379" s="441"/>
      <c r="DQ379" s="441"/>
      <c r="DR379" s="441"/>
      <c r="DS379" s="441"/>
      <c r="DT379" s="441"/>
      <c r="DU379" s="441"/>
      <c r="DV379" s="441"/>
      <c r="DW379" s="441"/>
      <c r="DX379" s="441"/>
      <c r="DY379" s="441"/>
      <c r="DZ379" s="441"/>
      <c r="EA379" s="441"/>
      <c r="EB379" s="441"/>
      <c r="EC379" s="441"/>
      <c r="ED379" s="441"/>
      <c r="EE379" s="441"/>
      <c r="EF379" s="441"/>
      <c r="EG379" s="441"/>
      <c r="EH379" s="441"/>
      <c r="EI379" s="441"/>
      <c r="EJ379" s="441"/>
      <c r="EK379" s="441"/>
      <c r="EL379" s="441"/>
      <c r="EM379" s="441"/>
      <c r="EN379" s="441"/>
      <c r="EO379" s="441"/>
      <c r="EP379" s="441"/>
      <c r="EQ379" s="441"/>
      <c r="ER379" s="441"/>
      <c r="ES379" s="441"/>
      <c r="ET379" s="441"/>
      <c r="EU379" s="441"/>
      <c r="EV379" s="441"/>
      <c r="EW379" s="441"/>
      <c r="EX379" s="441"/>
      <c r="EY379" s="441"/>
      <c r="EZ379" s="441"/>
      <c r="FA379" s="441"/>
      <c r="FB379" s="441"/>
      <c r="FC379" s="441"/>
      <c r="FD379" s="441"/>
      <c r="FE379" s="441"/>
      <c r="FF379" s="441"/>
      <c r="FG379" s="441"/>
      <c r="FH379" s="441"/>
      <c r="FI379" s="441"/>
      <c r="FJ379" s="441"/>
      <c r="FK379" s="441"/>
      <c r="FL379" s="441"/>
      <c r="FM379" s="441"/>
      <c r="FN379" s="441"/>
      <c r="FO379" s="441"/>
      <c r="FP379" s="441"/>
      <c r="FQ379" s="441"/>
      <c r="FR379" s="441"/>
      <c r="FS379" s="441"/>
      <c r="FT379" s="441"/>
      <c r="FU379" s="441"/>
      <c r="FV379" s="441"/>
      <c r="FW379" s="441"/>
      <c r="FX379" s="441"/>
      <c r="FY379" s="441"/>
      <c r="FZ379" s="441"/>
      <c r="GA379" s="441"/>
      <c r="GB379" s="441"/>
      <c r="GC379" s="441"/>
      <c r="GD379" s="441"/>
      <c r="GE379" s="441"/>
      <c r="GF379" s="441"/>
      <c r="GG379" s="441"/>
      <c r="GH379" s="441"/>
      <c r="GI379" s="441"/>
      <c r="GJ379" s="441"/>
      <c r="GK379" s="441"/>
      <c r="GL379" s="441"/>
      <c r="GM379" s="441"/>
      <c r="GN379" s="441"/>
      <c r="GO379" s="441"/>
      <c r="GP379" s="441"/>
      <c r="GQ379" s="441"/>
      <c r="GR379" s="441"/>
      <c r="GS379" s="441"/>
      <c r="GT379" s="441"/>
      <c r="GU379" s="441"/>
      <c r="GV379" s="441"/>
      <c r="GW379" s="441"/>
      <c r="GX379" s="441"/>
      <c r="GY379" s="441"/>
      <c r="GZ379" s="441"/>
      <c r="HA379" s="441"/>
      <c r="HB379" s="441"/>
      <c r="HC379" s="441"/>
      <c r="HD379" s="441"/>
      <c r="HE379" s="441"/>
      <c r="HF379" s="441"/>
      <c r="HG379" s="441"/>
      <c r="HH379" s="441"/>
      <c r="HI379" s="441"/>
      <c r="HJ379" s="441"/>
      <c r="HK379" s="441"/>
      <c r="HL379" s="441"/>
      <c r="HM379" s="441"/>
      <c r="HN379" s="441"/>
      <c r="HO379" s="441"/>
      <c r="HP379" s="441"/>
      <c r="HQ379" s="441"/>
      <c r="HR379" s="441"/>
      <c r="HS379" s="441"/>
      <c r="HT379" s="441"/>
      <c r="HU379" s="441"/>
      <c r="HV379" s="441"/>
      <c r="HW379" s="441"/>
      <c r="HX379" s="441"/>
      <c r="HY379" s="441"/>
      <c r="HZ379" s="441"/>
      <c r="IA379" s="441"/>
      <c r="IB379" s="441"/>
      <c r="IC379" s="441"/>
      <c r="ID379" s="441"/>
      <c r="IE379" s="441"/>
      <c r="IF379" s="441"/>
      <c r="IG379" s="441"/>
      <c r="IH379" s="441"/>
      <c r="II379" s="441"/>
      <c r="IJ379" s="441"/>
      <c r="IK379" s="441"/>
      <c r="IL379" s="441"/>
      <c r="IM379" s="441"/>
      <c r="IN379" s="441"/>
      <c r="IO379" s="441"/>
      <c r="IP379" s="441"/>
      <c r="IQ379" s="441"/>
      <c r="IR379" s="441"/>
      <c r="IS379" s="441"/>
      <c r="IT379" s="441"/>
      <c r="IU379" s="441"/>
      <c r="IV379" s="441"/>
    </row>
    <row r="380" spans="1:256" ht="14.1" customHeight="1" x14ac:dyDescent="0.2">
      <c r="A380" s="1048">
        <v>902216</v>
      </c>
      <c r="B380" s="1044"/>
      <c r="C380" s="1048" t="s">
        <v>1885</v>
      </c>
      <c r="D380" s="1049">
        <v>902216</v>
      </c>
      <c r="E380" s="1044"/>
      <c r="F380" s="204" t="s">
        <v>13</v>
      </c>
      <c r="G380" s="1045"/>
      <c r="H380" s="1046">
        <f>ПЗІП!G13</f>
        <v>1515</v>
      </c>
      <c r="I380" s="1047">
        <f>ПЗІП!H13</f>
        <v>1515</v>
      </c>
      <c r="J380" s="1043"/>
      <c r="K380" s="441"/>
      <c r="L380" s="441"/>
      <c r="M380" s="441"/>
      <c r="N380" s="441"/>
      <c r="O380" s="441"/>
      <c r="P380" s="441"/>
      <c r="Q380" s="441"/>
      <c r="R380" s="441"/>
      <c r="S380" s="441"/>
      <c r="T380" s="441"/>
      <c r="U380" s="441"/>
      <c r="V380" s="441"/>
      <c r="W380" s="441"/>
      <c r="X380" s="441"/>
      <c r="Y380" s="441"/>
      <c r="Z380" s="441"/>
      <c r="AA380" s="441"/>
      <c r="AB380" s="441"/>
      <c r="AC380" s="441"/>
      <c r="AD380" s="441"/>
      <c r="AE380" s="441"/>
      <c r="AF380" s="441"/>
      <c r="AG380" s="441"/>
      <c r="AH380" s="441"/>
      <c r="AI380" s="441"/>
      <c r="AJ380" s="441"/>
      <c r="AK380" s="441"/>
      <c r="AL380" s="441"/>
      <c r="AM380" s="441"/>
      <c r="AN380" s="441"/>
      <c r="AO380" s="441"/>
      <c r="AP380" s="441"/>
      <c r="AQ380" s="441"/>
      <c r="AR380" s="441"/>
      <c r="AS380" s="441"/>
      <c r="AT380" s="441"/>
      <c r="AU380" s="441"/>
      <c r="AV380" s="441"/>
      <c r="AW380" s="441"/>
      <c r="AX380" s="441"/>
      <c r="AY380" s="441"/>
      <c r="AZ380" s="441"/>
      <c r="BA380" s="441"/>
      <c r="BB380" s="441"/>
      <c r="BC380" s="441"/>
      <c r="BD380" s="441"/>
      <c r="BE380" s="441"/>
      <c r="BF380" s="441"/>
      <c r="BG380" s="441"/>
      <c r="BH380" s="441"/>
      <c r="BI380" s="441"/>
      <c r="BJ380" s="441"/>
      <c r="BK380" s="441"/>
      <c r="BL380" s="441"/>
      <c r="BM380" s="441"/>
      <c r="BN380" s="441"/>
      <c r="BO380" s="441"/>
      <c r="BP380" s="441"/>
      <c r="BQ380" s="441"/>
      <c r="BR380" s="441"/>
      <c r="BS380" s="441"/>
      <c r="BT380" s="441"/>
      <c r="BU380" s="441"/>
      <c r="BV380" s="441"/>
      <c r="BW380" s="441"/>
      <c r="BX380" s="441"/>
      <c r="BY380" s="441"/>
      <c r="BZ380" s="441"/>
      <c r="CA380" s="441"/>
      <c r="CB380" s="441"/>
      <c r="CC380" s="441"/>
      <c r="CD380" s="441"/>
      <c r="CE380" s="441"/>
      <c r="CF380" s="441"/>
      <c r="CG380" s="441"/>
      <c r="CH380" s="441"/>
      <c r="CI380" s="441"/>
      <c r="CJ380" s="441"/>
      <c r="CK380" s="441"/>
      <c r="CL380" s="441"/>
      <c r="CM380" s="441"/>
      <c r="CN380" s="441"/>
      <c r="CO380" s="441"/>
      <c r="CP380" s="441"/>
      <c r="CQ380" s="441"/>
      <c r="CR380" s="441"/>
      <c r="CS380" s="441"/>
      <c r="CT380" s="441"/>
      <c r="CU380" s="441"/>
      <c r="CV380" s="441"/>
      <c r="CW380" s="441"/>
      <c r="CX380" s="441"/>
      <c r="CY380" s="441"/>
      <c r="CZ380" s="441"/>
      <c r="DA380" s="441"/>
      <c r="DB380" s="441"/>
      <c r="DC380" s="441"/>
      <c r="DD380" s="441"/>
      <c r="DE380" s="441"/>
      <c r="DF380" s="441"/>
      <c r="DG380" s="441"/>
      <c r="DH380" s="441"/>
      <c r="DI380" s="441"/>
      <c r="DJ380" s="441"/>
      <c r="DK380" s="441"/>
      <c r="DL380" s="441"/>
      <c r="DM380" s="441"/>
      <c r="DN380" s="441"/>
      <c r="DO380" s="441"/>
      <c r="DP380" s="441"/>
      <c r="DQ380" s="441"/>
      <c r="DR380" s="441"/>
      <c r="DS380" s="441"/>
      <c r="DT380" s="441"/>
      <c r="DU380" s="441"/>
      <c r="DV380" s="441"/>
      <c r="DW380" s="441"/>
      <c r="DX380" s="441"/>
      <c r="DY380" s="441"/>
      <c r="DZ380" s="441"/>
      <c r="EA380" s="441"/>
      <c r="EB380" s="441"/>
      <c r="EC380" s="441"/>
      <c r="ED380" s="441"/>
      <c r="EE380" s="441"/>
      <c r="EF380" s="441"/>
      <c r="EG380" s="441"/>
      <c r="EH380" s="441"/>
      <c r="EI380" s="441"/>
      <c r="EJ380" s="441"/>
      <c r="EK380" s="441"/>
      <c r="EL380" s="441"/>
      <c r="EM380" s="441"/>
      <c r="EN380" s="441"/>
      <c r="EO380" s="441"/>
      <c r="EP380" s="441"/>
      <c r="EQ380" s="441"/>
      <c r="ER380" s="441"/>
      <c r="ES380" s="441"/>
      <c r="ET380" s="441"/>
      <c r="EU380" s="441"/>
      <c r="EV380" s="441"/>
      <c r="EW380" s="441"/>
      <c r="EX380" s="441"/>
      <c r="EY380" s="441"/>
      <c r="EZ380" s="441"/>
      <c r="FA380" s="441"/>
      <c r="FB380" s="441"/>
      <c r="FC380" s="441"/>
      <c r="FD380" s="441"/>
      <c r="FE380" s="441"/>
      <c r="FF380" s="441"/>
      <c r="FG380" s="441"/>
      <c r="FH380" s="441"/>
      <c r="FI380" s="441"/>
      <c r="FJ380" s="441"/>
      <c r="FK380" s="441"/>
      <c r="FL380" s="441"/>
      <c r="FM380" s="441"/>
      <c r="FN380" s="441"/>
      <c r="FO380" s="441"/>
      <c r="FP380" s="441"/>
      <c r="FQ380" s="441"/>
      <c r="FR380" s="441"/>
      <c r="FS380" s="441"/>
      <c r="FT380" s="441"/>
      <c r="FU380" s="441"/>
      <c r="FV380" s="441"/>
      <c r="FW380" s="441"/>
      <c r="FX380" s="441"/>
      <c r="FY380" s="441"/>
      <c r="FZ380" s="441"/>
      <c r="GA380" s="441"/>
      <c r="GB380" s="441"/>
      <c r="GC380" s="441"/>
      <c r="GD380" s="441"/>
      <c r="GE380" s="441"/>
      <c r="GF380" s="441"/>
      <c r="GG380" s="441"/>
      <c r="GH380" s="441"/>
      <c r="GI380" s="441"/>
      <c r="GJ380" s="441"/>
      <c r="GK380" s="441"/>
      <c r="GL380" s="441"/>
      <c r="GM380" s="441"/>
      <c r="GN380" s="441"/>
      <c r="GO380" s="441"/>
      <c r="GP380" s="441"/>
      <c r="GQ380" s="441"/>
      <c r="GR380" s="441"/>
      <c r="GS380" s="441"/>
      <c r="GT380" s="441"/>
      <c r="GU380" s="441"/>
      <c r="GV380" s="441"/>
      <c r="GW380" s="441"/>
      <c r="GX380" s="441"/>
      <c r="GY380" s="441"/>
      <c r="GZ380" s="441"/>
      <c r="HA380" s="441"/>
      <c r="HB380" s="441"/>
      <c r="HC380" s="441"/>
      <c r="HD380" s="441"/>
      <c r="HE380" s="441"/>
      <c r="HF380" s="441"/>
      <c r="HG380" s="441"/>
      <c r="HH380" s="441"/>
      <c r="HI380" s="441"/>
      <c r="HJ380" s="441"/>
      <c r="HK380" s="441"/>
      <c r="HL380" s="441"/>
      <c r="HM380" s="441"/>
      <c r="HN380" s="441"/>
      <c r="HO380" s="441"/>
      <c r="HP380" s="441"/>
      <c r="HQ380" s="441"/>
      <c r="HR380" s="441"/>
      <c r="HS380" s="441"/>
      <c r="HT380" s="441"/>
      <c r="HU380" s="441"/>
      <c r="HV380" s="441"/>
      <c r="HW380" s="441"/>
      <c r="HX380" s="441"/>
      <c r="HY380" s="441"/>
      <c r="HZ380" s="441"/>
      <c r="IA380" s="441"/>
      <c r="IB380" s="441"/>
      <c r="IC380" s="441"/>
      <c r="ID380" s="441"/>
      <c r="IE380" s="441"/>
      <c r="IF380" s="441"/>
      <c r="IG380" s="441"/>
      <c r="IH380" s="441"/>
      <c r="II380" s="441"/>
      <c r="IJ380" s="441"/>
      <c r="IK380" s="441"/>
      <c r="IL380" s="441"/>
      <c r="IM380" s="441"/>
      <c r="IN380" s="441"/>
      <c r="IO380" s="441"/>
      <c r="IP380" s="441"/>
      <c r="IQ380" s="441"/>
      <c r="IR380" s="441"/>
      <c r="IS380" s="441"/>
      <c r="IT380" s="441"/>
      <c r="IU380" s="441"/>
      <c r="IV380" s="441"/>
    </row>
    <row r="381" spans="1:256" ht="14.1" customHeight="1" x14ac:dyDescent="0.2">
      <c r="A381" s="1048">
        <v>903302</v>
      </c>
      <c r="B381" s="1044"/>
      <c r="C381" s="1048" t="s">
        <v>1886</v>
      </c>
      <c r="D381" s="1049">
        <v>903302</v>
      </c>
      <c r="E381" s="1044"/>
      <c r="F381" s="204" t="s">
        <v>13</v>
      </c>
      <c r="G381" s="1045"/>
      <c r="H381" s="1046">
        <f>ПЗІП!G14</f>
        <v>849</v>
      </c>
      <c r="I381" s="1047">
        <f>ПЗІП!H14</f>
        <v>849</v>
      </c>
      <c r="J381" s="1043"/>
      <c r="K381" s="441"/>
      <c r="L381" s="441"/>
      <c r="M381" s="441"/>
      <c r="N381" s="441"/>
      <c r="O381" s="441"/>
      <c r="P381" s="441"/>
      <c r="Q381" s="441"/>
      <c r="R381" s="441"/>
      <c r="S381" s="441"/>
      <c r="T381" s="441"/>
      <c r="U381" s="441"/>
      <c r="V381" s="441"/>
      <c r="W381" s="441"/>
      <c r="X381" s="441"/>
      <c r="Y381" s="441"/>
      <c r="Z381" s="441"/>
      <c r="AA381" s="441"/>
      <c r="AB381" s="441"/>
      <c r="AC381" s="441"/>
      <c r="AD381" s="441"/>
      <c r="AE381" s="441"/>
      <c r="AF381" s="441"/>
      <c r="AG381" s="441"/>
      <c r="AH381" s="441"/>
      <c r="AI381" s="441"/>
      <c r="AJ381" s="441"/>
      <c r="AK381" s="441"/>
      <c r="AL381" s="441"/>
      <c r="AM381" s="441"/>
      <c r="AN381" s="441"/>
      <c r="AO381" s="441"/>
      <c r="AP381" s="441"/>
      <c r="AQ381" s="441"/>
      <c r="AR381" s="441"/>
      <c r="AS381" s="441"/>
      <c r="AT381" s="441"/>
      <c r="AU381" s="441"/>
      <c r="AV381" s="441"/>
      <c r="AW381" s="441"/>
      <c r="AX381" s="441"/>
      <c r="AY381" s="441"/>
      <c r="AZ381" s="441"/>
      <c r="BA381" s="441"/>
      <c r="BB381" s="441"/>
      <c r="BC381" s="441"/>
      <c r="BD381" s="441"/>
      <c r="BE381" s="441"/>
      <c r="BF381" s="441"/>
      <c r="BG381" s="441"/>
      <c r="BH381" s="441"/>
      <c r="BI381" s="441"/>
      <c r="BJ381" s="441"/>
      <c r="BK381" s="441"/>
      <c r="BL381" s="441"/>
      <c r="BM381" s="441"/>
      <c r="BN381" s="441"/>
      <c r="BO381" s="441"/>
      <c r="BP381" s="441"/>
      <c r="BQ381" s="441"/>
      <c r="BR381" s="441"/>
      <c r="BS381" s="441"/>
      <c r="BT381" s="441"/>
      <c r="BU381" s="441"/>
      <c r="BV381" s="441"/>
      <c r="BW381" s="441"/>
      <c r="BX381" s="441"/>
      <c r="BY381" s="441"/>
      <c r="BZ381" s="441"/>
      <c r="CA381" s="441"/>
      <c r="CB381" s="441"/>
      <c r="CC381" s="441"/>
      <c r="CD381" s="441"/>
      <c r="CE381" s="441"/>
      <c r="CF381" s="441"/>
      <c r="CG381" s="441"/>
      <c r="CH381" s="441"/>
      <c r="CI381" s="441"/>
      <c r="CJ381" s="441"/>
      <c r="CK381" s="441"/>
      <c r="CL381" s="441"/>
      <c r="CM381" s="441"/>
      <c r="CN381" s="441"/>
      <c r="CO381" s="441"/>
      <c r="CP381" s="441"/>
      <c r="CQ381" s="441"/>
      <c r="CR381" s="441"/>
      <c r="CS381" s="441"/>
      <c r="CT381" s="441"/>
      <c r="CU381" s="441"/>
      <c r="CV381" s="441"/>
      <c r="CW381" s="441"/>
      <c r="CX381" s="441"/>
      <c r="CY381" s="441"/>
      <c r="CZ381" s="441"/>
      <c r="DA381" s="441"/>
      <c r="DB381" s="441"/>
      <c r="DC381" s="441"/>
      <c r="DD381" s="441"/>
      <c r="DE381" s="441"/>
      <c r="DF381" s="441"/>
      <c r="DG381" s="441"/>
      <c r="DH381" s="441"/>
      <c r="DI381" s="441"/>
      <c r="DJ381" s="441"/>
      <c r="DK381" s="441"/>
      <c r="DL381" s="441"/>
      <c r="DM381" s="441"/>
      <c r="DN381" s="441"/>
      <c r="DO381" s="441"/>
      <c r="DP381" s="441"/>
      <c r="DQ381" s="441"/>
      <c r="DR381" s="441"/>
      <c r="DS381" s="441"/>
      <c r="DT381" s="441"/>
      <c r="DU381" s="441"/>
      <c r="DV381" s="441"/>
      <c r="DW381" s="441"/>
      <c r="DX381" s="441"/>
      <c r="DY381" s="441"/>
      <c r="DZ381" s="441"/>
      <c r="EA381" s="441"/>
      <c r="EB381" s="441"/>
      <c r="EC381" s="441"/>
      <c r="ED381" s="441"/>
      <c r="EE381" s="441"/>
      <c r="EF381" s="441"/>
      <c r="EG381" s="441"/>
      <c r="EH381" s="441"/>
      <c r="EI381" s="441"/>
      <c r="EJ381" s="441"/>
      <c r="EK381" s="441"/>
      <c r="EL381" s="441"/>
      <c r="EM381" s="441"/>
      <c r="EN381" s="441"/>
      <c r="EO381" s="441"/>
      <c r="EP381" s="441"/>
      <c r="EQ381" s="441"/>
      <c r="ER381" s="441"/>
      <c r="ES381" s="441"/>
      <c r="ET381" s="441"/>
      <c r="EU381" s="441"/>
      <c r="EV381" s="441"/>
      <c r="EW381" s="441"/>
      <c r="EX381" s="441"/>
      <c r="EY381" s="441"/>
      <c r="EZ381" s="441"/>
      <c r="FA381" s="441"/>
      <c r="FB381" s="441"/>
      <c r="FC381" s="441"/>
      <c r="FD381" s="441"/>
      <c r="FE381" s="441"/>
      <c r="FF381" s="441"/>
      <c r="FG381" s="441"/>
      <c r="FH381" s="441"/>
      <c r="FI381" s="441"/>
      <c r="FJ381" s="441"/>
      <c r="FK381" s="441"/>
      <c r="FL381" s="441"/>
      <c r="FM381" s="441"/>
      <c r="FN381" s="441"/>
      <c r="FO381" s="441"/>
      <c r="FP381" s="441"/>
      <c r="FQ381" s="441"/>
      <c r="FR381" s="441"/>
      <c r="FS381" s="441"/>
      <c r="FT381" s="441"/>
      <c r="FU381" s="441"/>
      <c r="FV381" s="441"/>
      <c r="FW381" s="441"/>
      <c r="FX381" s="441"/>
      <c r="FY381" s="441"/>
      <c r="FZ381" s="441"/>
      <c r="GA381" s="441"/>
      <c r="GB381" s="441"/>
      <c r="GC381" s="441"/>
      <c r="GD381" s="441"/>
      <c r="GE381" s="441"/>
      <c r="GF381" s="441"/>
      <c r="GG381" s="441"/>
      <c r="GH381" s="441"/>
      <c r="GI381" s="441"/>
      <c r="GJ381" s="441"/>
      <c r="GK381" s="441"/>
      <c r="GL381" s="441"/>
      <c r="GM381" s="441"/>
      <c r="GN381" s="441"/>
      <c r="GO381" s="441"/>
      <c r="GP381" s="441"/>
      <c r="GQ381" s="441"/>
      <c r="GR381" s="441"/>
      <c r="GS381" s="441"/>
      <c r="GT381" s="441"/>
      <c r="GU381" s="441"/>
      <c r="GV381" s="441"/>
      <c r="GW381" s="441"/>
      <c r="GX381" s="441"/>
      <c r="GY381" s="441"/>
      <c r="GZ381" s="441"/>
      <c r="HA381" s="441"/>
      <c r="HB381" s="441"/>
      <c r="HC381" s="441"/>
      <c r="HD381" s="441"/>
      <c r="HE381" s="441"/>
      <c r="HF381" s="441"/>
      <c r="HG381" s="441"/>
      <c r="HH381" s="441"/>
      <c r="HI381" s="441"/>
      <c r="HJ381" s="441"/>
      <c r="HK381" s="441"/>
      <c r="HL381" s="441"/>
      <c r="HM381" s="441"/>
      <c r="HN381" s="441"/>
      <c r="HO381" s="441"/>
      <c r="HP381" s="441"/>
      <c r="HQ381" s="441"/>
      <c r="HR381" s="441"/>
      <c r="HS381" s="441"/>
      <c r="HT381" s="441"/>
      <c r="HU381" s="441"/>
      <c r="HV381" s="441"/>
      <c r="HW381" s="441"/>
      <c r="HX381" s="441"/>
      <c r="HY381" s="441"/>
      <c r="HZ381" s="441"/>
      <c r="IA381" s="441"/>
      <c r="IB381" s="441"/>
      <c r="IC381" s="441"/>
      <c r="ID381" s="441"/>
      <c r="IE381" s="441"/>
      <c r="IF381" s="441"/>
      <c r="IG381" s="441"/>
      <c r="IH381" s="441"/>
      <c r="II381" s="441"/>
      <c r="IJ381" s="441"/>
      <c r="IK381" s="441"/>
      <c r="IL381" s="441"/>
      <c r="IM381" s="441"/>
      <c r="IN381" s="441"/>
      <c r="IO381" s="441"/>
      <c r="IP381" s="441"/>
      <c r="IQ381" s="441"/>
      <c r="IR381" s="441"/>
      <c r="IS381" s="441"/>
      <c r="IT381" s="441"/>
      <c r="IU381" s="441"/>
      <c r="IV381" s="441"/>
    </row>
    <row r="382" spans="1:256" ht="14.1" customHeight="1" x14ac:dyDescent="0.2">
      <c r="A382" s="1048">
        <v>941402</v>
      </c>
      <c r="B382" s="1044"/>
      <c r="C382" s="1048" t="s">
        <v>1887</v>
      </c>
      <c r="D382" s="1049">
        <v>941402</v>
      </c>
      <c r="E382" s="1044"/>
      <c r="F382" s="204" t="s">
        <v>13</v>
      </c>
      <c r="G382" s="1045"/>
      <c r="H382" s="1046">
        <f>ПЗІП!G15</f>
        <v>4881</v>
      </c>
      <c r="I382" s="1047">
        <f>ПЗІП!H15</f>
        <v>4881</v>
      </c>
      <c r="J382" s="1043"/>
      <c r="K382" s="441"/>
      <c r="L382" s="441"/>
      <c r="M382" s="441"/>
      <c r="N382" s="441"/>
      <c r="O382" s="441"/>
      <c r="P382" s="441"/>
      <c r="Q382" s="441"/>
      <c r="R382" s="441"/>
      <c r="S382" s="441"/>
      <c r="T382" s="441"/>
      <c r="U382" s="441"/>
      <c r="V382" s="441"/>
      <c r="W382" s="441"/>
      <c r="X382" s="441"/>
      <c r="Y382" s="441"/>
      <c r="Z382" s="441"/>
      <c r="AA382" s="441"/>
      <c r="AB382" s="441"/>
      <c r="AC382" s="441"/>
      <c r="AD382" s="441"/>
      <c r="AE382" s="441"/>
      <c r="AF382" s="441"/>
      <c r="AG382" s="441"/>
      <c r="AH382" s="441"/>
      <c r="AI382" s="441"/>
      <c r="AJ382" s="441"/>
      <c r="AK382" s="441"/>
      <c r="AL382" s="441"/>
      <c r="AM382" s="441"/>
      <c r="AN382" s="441"/>
      <c r="AO382" s="441"/>
      <c r="AP382" s="441"/>
      <c r="AQ382" s="441"/>
      <c r="AR382" s="441"/>
      <c r="AS382" s="441"/>
      <c r="AT382" s="441"/>
      <c r="AU382" s="441"/>
      <c r="AV382" s="441"/>
      <c r="AW382" s="441"/>
      <c r="AX382" s="441"/>
      <c r="AY382" s="441"/>
      <c r="AZ382" s="441"/>
      <c r="BA382" s="441"/>
      <c r="BB382" s="441"/>
      <c r="BC382" s="441"/>
      <c r="BD382" s="441"/>
      <c r="BE382" s="441"/>
      <c r="BF382" s="441"/>
      <c r="BG382" s="441"/>
      <c r="BH382" s="441"/>
      <c r="BI382" s="441"/>
      <c r="BJ382" s="441"/>
      <c r="BK382" s="441"/>
      <c r="BL382" s="441"/>
      <c r="BM382" s="441"/>
      <c r="BN382" s="441"/>
      <c r="BO382" s="441"/>
      <c r="BP382" s="441"/>
      <c r="BQ382" s="441"/>
      <c r="BR382" s="441"/>
      <c r="BS382" s="441"/>
      <c r="BT382" s="441"/>
      <c r="BU382" s="441"/>
      <c r="BV382" s="441"/>
      <c r="BW382" s="441"/>
      <c r="BX382" s="441"/>
      <c r="BY382" s="441"/>
      <c r="BZ382" s="441"/>
      <c r="CA382" s="441"/>
      <c r="CB382" s="441"/>
      <c r="CC382" s="441"/>
      <c r="CD382" s="441"/>
      <c r="CE382" s="441"/>
      <c r="CF382" s="441"/>
      <c r="CG382" s="441"/>
      <c r="CH382" s="441"/>
      <c r="CI382" s="441"/>
      <c r="CJ382" s="441"/>
      <c r="CK382" s="441"/>
      <c r="CL382" s="441"/>
      <c r="CM382" s="441"/>
      <c r="CN382" s="441"/>
      <c r="CO382" s="441"/>
      <c r="CP382" s="441"/>
      <c r="CQ382" s="441"/>
      <c r="CR382" s="441"/>
      <c r="CS382" s="441"/>
      <c r="CT382" s="441"/>
      <c r="CU382" s="441"/>
      <c r="CV382" s="441"/>
      <c r="CW382" s="441"/>
      <c r="CX382" s="441"/>
      <c r="CY382" s="441"/>
      <c r="CZ382" s="441"/>
      <c r="DA382" s="441"/>
      <c r="DB382" s="441"/>
      <c r="DC382" s="441"/>
      <c r="DD382" s="441"/>
      <c r="DE382" s="441"/>
      <c r="DF382" s="441"/>
      <c r="DG382" s="441"/>
      <c r="DH382" s="441"/>
      <c r="DI382" s="441"/>
      <c r="DJ382" s="441"/>
      <c r="DK382" s="441"/>
      <c r="DL382" s="441"/>
      <c r="DM382" s="441"/>
      <c r="DN382" s="441"/>
      <c r="DO382" s="441"/>
      <c r="DP382" s="441"/>
      <c r="DQ382" s="441"/>
      <c r="DR382" s="441"/>
      <c r="DS382" s="441"/>
      <c r="DT382" s="441"/>
      <c r="DU382" s="441"/>
      <c r="DV382" s="441"/>
      <c r="DW382" s="441"/>
      <c r="DX382" s="441"/>
      <c r="DY382" s="441"/>
      <c r="DZ382" s="441"/>
      <c r="EA382" s="441"/>
      <c r="EB382" s="441"/>
      <c r="EC382" s="441"/>
      <c r="ED382" s="441"/>
      <c r="EE382" s="441"/>
      <c r="EF382" s="441"/>
      <c r="EG382" s="441"/>
      <c r="EH382" s="441"/>
      <c r="EI382" s="441"/>
      <c r="EJ382" s="441"/>
      <c r="EK382" s="441"/>
      <c r="EL382" s="441"/>
      <c r="EM382" s="441"/>
      <c r="EN382" s="441"/>
      <c r="EO382" s="441"/>
      <c r="EP382" s="441"/>
      <c r="EQ382" s="441"/>
      <c r="ER382" s="441"/>
      <c r="ES382" s="441"/>
      <c r="ET382" s="441"/>
      <c r="EU382" s="441"/>
      <c r="EV382" s="441"/>
      <c r="EW382" s="441"/>
      <c r="EX382" s="441"/>
      <c r="EY382" s="441"/>
      <c r="EZ382" s="441"/>
      <c r="FA382" s="441"/>
      <c r="FB382" s="441"/>
      <c r="FC382" s="441"/>
      <c r="FD382" s="441"/>
      <c r="FE382" s="441"/>
      <c r="FF382" s="441"/>
      <c r="FG382" s="441"/>
      <c r="FH382" s="441"/>
      <c r="FI382" s="441"/>
      <c r="FJ382" s="441"/>
      <c r="FK382" s="441"/>
      <c r="FL382" s="441"/>
      <c r="FM382" s="441"/>
      <c r="FN382" s="441"/>
      <c r="FO382" s="441"/>
      <c r="FP382" s="441"/>
      <c r="FQ382" s="441"/>
      <c r="FR382" s="441"/>
      <c r="FS382" s="441"/>
      <c r="FT382" s="441"/>
      <c r="FU382" s="441"/>
      <c r="FV382" s="441"/>
      <c r="FW382" s="441"/>
      <c r="FX382" s="441"/>
      <c r="FY382" s="441"/>
      <c r="FZ382" s="441"/>
      <c r="GA382" s="441"/>
      <c r="GB382" s="441"/>
      <c r="GC382" s="441"/>
      <c r="GD382" s="441"/>
      <c r="GE382" s="441"/>
      <c r="GF382" s="441"/>
      <c r="GG382" s="441"/>
      <c r="GH382" s="441"/>
      <c r="GI382" s="441"/>
      <c r="GJ382" s="441"/>
      <c r="GK382" s="441"/>
      <c r="GL382" s="441"/>
      <c r="GM382" s="441"/>
      <c r="GN382" s="441"/>
      <c r="GO382" s="441"/>
      <c r="GP382" s="441"/>
      <c r="GQ382" s="441"/>
      <c r="GR382" s="441"/>
      <c r="GS382" s="441"/>
      <c r="GT382" s="441"/>
      <c r="GU382" s="441"/>
      <c r="GV382" s="441"/>
      <c r="GW382" s="441"/>
      <c r="GX382" s="441"/>
      <c r="GY382" s="441"/>
      <c r="GZ382" s="441"/>
      <c r="HA382" s="441"/>
      <c r="HB382" s="441"/>
      <c r="HC382" s="441"/>
      <c r="HD382" s="441"/>
      <c r="HE382" s="441"/>
      <c r="HF382" s="441"/>
      <c r="HG382" s="441"/>
      <c r="HH382" s="441"/>
      <c r="HI382" s="441"/>
      <c r="HJ382" s="441"/>
      <c r="HK382" s="441"/>
      <c r="HL382" s="441"/>
      <c r="HM382" s="441"/>
      <c r="HN382" s="441"/>
      <c r="HO382" s="441"/>
      <c r="HP382" s="441"/>
      <c r="HQ382" s="441"/>
      <c r="HR382" s="441"/>
      <c r="HS382" s="441"/>
      <c r="HT382" s="441"/>
      <c r="HU382" s="441"/>
      <c r="HV382" s="441"/>
      <c r="HW382" s="441"/>
      <c r="HX382" s="441"/>
      <c r="HY382" s="441"/>
      <c r="HZ382" s="441"/>
      <c r="IA382" s="441"/>
      <c r="IB382" s="441"/>
      <c r="IC382" s="441"/>
      <c r="ID382" s="441"/>
      <c r="IE382" s="441"/>
      <c r="IF382" s="441"/>
      <c r="IG382" s="441"/>
      <c r="IH382" s="441"/>
      <c r="II382" s="441"/>
      <c r="IJ382" s="441"/>
      <c r="IK382" s="441"/>
      <c r="IL382" s="441"/>
      <c r="IM382" s="441"/>
      <c r="IN382" s="441"/>
      <c r="IO382" s="441"/>
      <c r="IP382" s="441"/>
      <c r="IQ382" s="441"/>
      <c r="IR382" s="441"/>
      <c r="IS382" s="441"/>
      <c r="IT382" s="441"/>
      <c r="IU382" s="441"/>
      <c r="IV382" s="441"/>
    </row>
    <row r="383" spans="1:256" ht="14.1" customHeight="1" x14ac:dyDescent="0.2">
      <c r="A383" s="970">
        <v>941502</v>
      </c>
      <c r="B383" s="1044"/>
      <c r="C383" s="1048" t="s">
        <v>1888</v>
      </c>
      <c r="D383" s="1050">
        <v>941502</v>
      </c>
      <c r="E383" s="1044"/>
      <c r="F383" s="204" t="s">
        <v>13</v>
      </c>
      <c r="G383" s="1045"/>
      <c r="H383" s="1046">
        <f>ПЗІП!G16</f>
        <v>5262</v>
      </c>
      <c r="I383" s="1047">
        <f>ПЗІП!H16</f>
        <v>5262</v>
      </c>
      <c r="J383" s="1043"/>
      <c r="K383" s="441"/>
      <c r="L383" s="441"/>
      <c r="M383" s="441"/>
      <c r="N383" s="441"/>
      <c r="O383" s="441"/>
      <c r="P383" s="441"/>
      <c r="Q383" s="441"/>
      <c r="R383" s="441"/>
      <c r="S383" s="441"/>
      <c r="T383" s="441"/>
      <c r="U383" s="441"/>
      <c r="V383" s="441"/>
      <c r="W383" s="441"/>
      <c r="X383" s="441"/>
      <c r="Y383" s="441"/>
      <c r="Z383" s="441"/>
      <c r="AA383" s="441"/>
      <c r="AB383" s="441"/>
      <c r="AC383" s="441"/>
      <c r="AD383" s="441"/>
      <c r="AE383" s="441"/>
      <c r="AF383" s="441"/>
      <c r="AG383" s="441"/>
      <c r="AH383" s="441"/>
      <c r="AI383" s="441"/>
      <c r="AJ383" s="441"/>
      <c r="AK383" s="441"/>
      <c r="AL383" s="441"/>
      <c r="AM383" s="441"/>
      <c r="AN383" s="441"/>
      <c r="AO383" s="441"/>
      <c r="AP383" s="441"/>
      <c r="AQ383" s="441"/>
      <c r="AR383" s="441"/>
      <c r="AS383" s="441"/>
      <c r="AT383" s="441"/>
      <c r="AU383" s="441"/>
      <c r="AV383" s="441"/>
      <c r="AW383" s="441"/>
      <c r="AX383" s="441"/>
      <c r="AY383" s="441"/>
      <c r="AZ383" s="441"/>
      <c r="BA383" s="441"/>
      <c r="BB383" s="441"/>
      <c r="BC383" s="441"/>
      <c r="BD383" s="441"/>
      <c r="BE383" s="441"/>
      <c r="BF383" s="441"/>
      <c r="BG383" s="441"/>
      <c r="BH383" s="441"/>
      <c r="BI383" s="441"/>
      <c r="BJ383" s="441"/>
      <c r="BK383" s="441"/>
      <c r="BL383" s="441"/>
      <c r="BM383" s="441"/>
      <c r="BN383" s="441"/>
      <c r="BO383" s="441"/>
      <c r="BP383" s="441"/>
      <c r="BQ383" s="441"/>
      <c r="BR383" s="441"/>
      <c r="BS383" s="441"/>
      <c r="BT383" s="441"/>
      <c r="BU383" s="441"/>
      <c r="BV383" s="441"/>
      <c r="BW383" s="441"/>
      <c r="BX383" s="441"/>
      <c r="BY383" s="441"/>
      <c r="BZ383" s="441"/>
      <c r="CA383" s="441"/>
      <c r="CB383" s="441"/>
      <c r="CC383" s="441"/>
      <c r="CD383" s="441"/>
      <c r="CE383" s="441"/>
      <c r="CF383" s="441"/>
      <c r="CG383" s="441"/>
      <c r="CH383" s="441"/>
      <c r="CI383" s="441"/>
      <c r="CJ383" s="441"/>
      <c r="CK383" s="441"/>
      <c r="CL383" s="441"/>
      <c r="CM383" s="441"/>
      <c r="CN383" s="441"/>
      <c r="CO383" s="441"/>
      <c r="CP383" s="441"/>
      <c r="CQ383" s="441"/>
      <c r="CR383" s="441"/>
      <c r="CS383" s="441"/>
      <c r="CT383" s="441"/>
      <c r="CU383" s="441"/>
      <c r="CV383" s="441"/>
      <c r="CW383" s="441"/>
      <c r="CX383" s="441"/>
      <c r="CY383" s="441"/>
      <c r="CZ383" s="441"/>
      <c r="DA383" s="441"/>
      <c r="DB383" s="441"/>
      <c r="DC383" s="441"/>
      <c r="DD383" s="441"/>
      <c r="DE383" s="441"/>
      <c r="DF383" s="441"/>
      <c r="DG383" s="441"/>
      <c r="DH383" s="441"/>
      <c r="DI383" s="441"/>
      <c r="DJ383" s="441"/>
      <c r="DK383" s="441"/>
      <c r="DL383" s="441"/>
      <c r="DM383" s="441"/>
      <c r="DN383" s="441"/>
      <c r="DO383" s="441"/>
      <c r="DP383" s="441"/>
      <c r="DQ383" s="441"/>
      <c r="DR383" s="441"/>
      <c r="DS383" s="441"/>
      <c r="DT383" s="441"/>
      <c r="DU383" s="441"/>
      <c r="DV383" s="441"/>
      <c r="DW383" s="441"/>
      <c r="DX383" s="441"/>
      <c r="DY383" s="441"/>
      <c r="DZ383" s="441"/>
      <c r="EA383" s="441"/>
      <c r="EB383" s="441"/>
      <c r="EC383" s="441"/>
      <c r="ED383" s="441"/>
      <c r="EE383" s="441"/>
      <c r="EF383" s="441"/>
      <c r="EG383" s="441"/>
      <c r="EH383" s="441"/>
      <c r="EI383" s="441"/>
      <c r="EJ383" s="441"/>
      <c r="EK383" s="441"/>
      <c r="EL383" s="441"/>
      <c r="EM383" s="441"/>
      <c r="EN383" s="441"/>
      <c r="EO383" s="441"/>
      <c r="EP383" s="441"/>
      <c r="EQ383" s="441"/>
      <c r="ER383" s="441"/>
      <c r="ES383" s="441"/>
      <c r="ET383" s="441"/>
      <c r="EU383" s="441"/>
      <c r="EV383" s="441"/>
      <c r="EW383" s="441"/>
      <c r="EX383" s="441"/>
      <c r="EY383" s="441"/>
      <c r="EZ383" s="441"/>
      <c r="FA383" s="441"/>
      <c r="FB383" s="441"/>
      <c r="FC383" s="441"/>
      <c r="FD383" s="441"/>
      <c r="FE383" s="441"/>
      <c r="FF383" s="441"/>
      <c r="FG383" s="441"/>
      <c r="FH383" s="441"/>
      <c r="FI383" s="441"/>
      <c r="FJ383" s="441"/>
      <c r="FK383" s="441"/>
      <c r="FL383" s="441"/>
      <c r="FM383" s="441"/>
      <c r="FN383" s="441"/>
      <c r="FO383" s="441"/>
      <c r="FP383" s="441"/>
      <c r="FQ383" s="441"/>
      <c r="FR383" s="441"/>
      <c r="FS383" s="441"/>
      <c r="FT383" s="441"/>
      <c r="FU383" s="441"/>
      <c r="FV383" s="441"/>
      <c r="FW383" s="441"/>
      <c r="FX383" s="441"/>
      <c r="FY383" s="441"/>
      <c r="FZ383" s="441"/>
      <c r="GA383" s="441"/>
      <c r="GB383" s="441"/>
      <c r="GC383" s="441"/>
      <c r="GD383" s="441"/>
      <c r="GE383" s="441"/>
      <c r="GF383" s="441"/>
      <c r="GG383" s="441"/>
      <c r="GH383" s="441"/>
      <c r="GI383" s="441"/>
      <c r="GJ383" s="441"/>
      <c r="GK383" s="441"/>
      <c r="GL383" s="441"/>
      <c r="GM383" s="441"/>
      <c r="GN383" s="441"/>
      <c r="GO383" s="441"/>
      <c r="GP383" s="441"/>
      <c r="GQ383" s="441"/>
      <c r="GR383" s="441"/>
      <c r="GS383" s="441"/>
      <c r="GT383" s="441"/>
      <c r="GU383" s="441"/>
      <c r="GV383" s="441"/>
      <c r="GW383" s="441"/>
      <c r="GX383" s="441"/>
      <c r="GY383" s="441"/>
      <c r="GZ383" s="441"/>
      <c r="HA383" s="441"/>
      <c r="HB383" s="441"/>
      <c r="HC383" s="441"/>
      <c r="HD383" s="441"/>
      <c r="HE383" s="441"/>
      <c r="HF383" s="441"/>
      <c r="HG383" s="441"/>
      <c r="HH383" s="441"/>
      <c r="HI383" s="441"/>
      <c r="HJ383" s="441"/>
      <c r="HK383" s="441"/>
      <c r="HL383" s="441"/>
      <c r="HM383" s="441"/>
      <c r="HN383" s="441"/>
      <c r="HO383" s="441"/>
      <c r="HP383" s="441"/>
      <c r="HQ383" s="441"/>
      <c r="HR383" s="441"/>
      <c r="HS383" s="441"/>
      <c r="HT383" s="441"/>
      <c r="HU383" s="441"/>
      <c r="HV383" s="441"/>
      <c r="HW383" s="441"/>
      <c r="HX383" s="441"/>
      <c r="HY383" s="441"/>
      <c r="HZ383" s="441"/>
      <c r="IA383" s="441"/>
      <c r="IB383" s="441"/>
      <c r="IC383" s="441"/>
      <c r="ID383" s="441"/>
      <c r="IE383" s="441"/>
      <c r="IF383" s="441"/>
      <c r="IG383" s="441"/>
      <c r="IH383" s="441"/>
      <c r="II383" s="441"/>
      <c r="IJ383" s="441"/>
      <c r="IK383" s="441"/>
      <c r="IL383" s="441"/>
      <c r="IM383" s="441"/>
      <c r="IN383" s="441"/>
      <c r="IO383" s="441"/>
      <c r="IP383" s="441"/>
      <c r="IQ383" s="441"/>
      <c r="IR383" s="441"/>
      <c r="IS383" s="441"/>
      <c r="IT383" s="441"/>
      <c r="IU383" s="441"/>
      <c r="IV383" s="441"/>
    </row>
    <row r="384" spans="1:256" ht="14.1" customHeight="1" x14ac:dyDescent="0.2">
      <c r="A384" s="1048">
        <v>941506</v>
      </c>
      <c r="B384" s="1044"/>
      <c r="C384" s="1048" t="s">
        <v>1889</v>
      </c>
      <c r="D384" s="1049">
        <v>941506</v>
      </c>
      <c r="E384" s="1044"/>
      <c r="F384" s="204" t="s">
        <v>13</v>
      </c>
      <c r="G384" s="1045"/>
      <c r="H384" s="1046">
        <f>ПЗІП!G17</f>
        <v>9477</v>
      </c>
      <c r="I384" s="1047">
        <f>ПЗІП!H17</f>
        <v>9477</v>
      </c>
      <c r="J384" s="1043"/>
      <c r="K384" s="441"/>
      <c r="L384" s="441"/>
      <c r="M384" s="441"/>
      <c r="N384" s="441"/>
      <c r="O384" s="441"/>
      <c r="P384" s="441"/>
      <c r="Q384" s="441"/>
      <c r="R384" s="441"/>
      <c r="S384" s="441"/>
      <c r="T384" s="441"/>
      <c r="U384" s="441"/>
      <c r="V384" s="441"/>
      <c r="W384" s="441"/>
      <c r="X384" s="441"/>
      <c r="Y384" s="441"/>
      <c r="Z384" s="441"/>
      <c r="AA384" s="441"/>
      <c r="AB384" s="441"/>
      <c r="AC384" s="441"/>
      <c r="AD384" s="441"/>
      <c r="AE384" s="441"/>
      <c r="AF384" s="441"/>
      <c r="AG384" s="441"/>
      <c r="AH384" s="441"/>
      <c r="AI384" s="441"/>
      <c r="AJ384" s="441"/>
      <c r="AK384" s="441"/>
      <c r="AL384" s="441"/>
      <c r="AM384" s="441"/>
      <c r="AN384" s="441"/>
      <c r="AO384" s="441"/>
      <c r="AP384" s="441"/>
      <c r="AQ384" s="441"/>
      <c r="AR384" s="441"/>
      <c r="AS384" s="441"/>
      <c r="AT384" s="441"/>
      <c r="AU384" s="441"/>
      <c r="AV384" s="441"/>
      <c r="AW384" s="441"/>
      <c r="AX384" s="441"/>
      <c r="AY384" s="441"/>
      <c r="AZ384" s="441"/>
      <c r="BA384" s="441"/>
      <c r="BB384" s="441"/>
      <c r="BC384" s="441"/>
      <c r="BD384" s="441"/>
      <c r="BE384" s="441"/>
      <c r="BF384" s="441"/>
      <c r="BG384" s="441"/>
      <c r="BH384" s="441"/>
      <c r="BI384" s="441"/>
      <c r="BJ384" s="441"/>
      <c r="BK384" s="441"/>
      <c r="BL384" s="441"/>
      <c r="BM384" s="441"/>
      <c r="BN384" s="441"/>
      <c r="BO384" s="441"/>
      <c r="BP384" s="441"/>
      <c r="BQ384" s="441"/>
      <c r="BR384" s="441"/>
      <c r="BS384" s="441"/>
      <c r="BT384" s="441"/>
      <c r="BU384" s="441"/>
      <c r="BV384" s="441"/>
      <c r="BW384" s="441"/>
      <c r="BX384" s="441"/>
      <c r="BY384" s="441"/>
      <c r="BZ384" s="441"/>
      <c r="CA384" s="441"/>
      <c r="CB384" s="441"/>
      <c r="CC384" s="441"/>
      <c r="CD384" s="441"/>
      <c r="CE384" s="441"/>
      <c r="CF384" s="441"/>
      <c r="CG384" s="441"/>
      <c r="CH384" s="441"/>
      <c r="CI384" s="441"/>
      <c r="CJ384" s="441"/>
      <c r="CK384" s="441"/>
      <c r="CL384" s="441"/>
      <c r="CM384" s="441"/>
      <c r="CN384" s="441"/>
      <c r="CO384" s="441"/>
      <c r="CP384" s="441"/>
      <c r="CQ384" s="441"/>
      <c r="CR384" s="441"/>
      <c r="CS384" s="441"/>
      <c r="CT384" s="441"/>
      <c r="CU384" s="441"/>
      <c r="CV384" s="441"/>
      <c r="CW384" s="441"/>
      <c r="CX384" s="441"/>
      <c r="CY384" s="441"/>
      <c r="CZ384" s="441"/>
      <c r="DA384" s="441"/>
      <c r="DB384" s="441"/>
      <c r="DC384" s="441"/>
      <c r="DD384" s="441"/>
      <c r="DE384" s="441"/>
      <c r="DF384" s="441"/>
      <c r="DG384" s="441"/>
      <c r="DH384" s="441"/>
      <c r="DI384" s="441"/>
      <c r="DJ384" s="441"/>
      <c r="DK384" s="441"/>
      <c r="DL384" s="441"/>
      <c r="DM384" s="441"/>
      <c r="DN384" s="441"/>
      <c r="DO384" s="441"/>
      <c r="DP384" s="441"/>
      <c r="DQ384" s="441"/>
      <c r="DR384" s="441"/>
      <c r="DS384" s="441"/>
      <c r="DT384" s="441"/>
      <c r="DU384" s="441"/>
      <c r="DV384" s="441"/>
      <c r="DW384" s="441"/>
      <c r="DX384" s="441"/>
      <c r="DY384" s="441"/>
      <c r="DZ384" s="441"/>
      <c r="EA384" s="441"/>
      <c r="EB384" s="441"/>
      <c r="EC384" s="441"/>
      <c r="ED384" s="441"/>
      <c r="EE384" s="441"/>
      <c r="EF384" s="441"/>
      <c r="EG384" s="441"/>
      <c r="EH384" s="441"/>
      <c r="EI384" s="441"/>
      <c r="EJ384" s="441"/>
      <c r="EK384" s="441"/>
      <c r="EL384" s="441"/>
      <c r="EM384" s="441"/>
      <c r="EN384" s="441"/>
      <c r="EO384" s="441"/>
      <c r="EP384" s="441"/>
      <c r="EQ384" s="441"/>
      <c r="ER384" s="441"/>
      <c r="ES384" s="441"/>
      <c r="ET384" s="441"/>
      <c r="EU384" s="441"/>
      <c r="EV384" s="441"/>
      <c r="EW384" s="441"/>
      <c r="EX384" s="441"/>
      <c r="EY384" s="441"/>
      <c r="EZ384" s="441"/>
      <c r="FA384" s="441"/>
      <c r="FB384" s="441"/>
      <c r="FC384" s="441"/>
      <c r="FD384" s="441"/>
      <c r="FE384" s="441"/>
      <c r="FF384" s="441"/>
      <c r="FG384" s="441"/>
      <c r="FH384" s="441"/>
      <c r="FI384" s="441"/>
      <c r="FJ384" s="441"/>
      <c r="FK384" s="441"/>
      <c r="FL384" s="441"/>
      <c r="FM384" s="441"/>
      <c r="FN384" s="441"/>
      <c r="FO384" s="441"/>
      <c r="FP384" s="441"/>
      <c r="FQ384" s="441"/>
      <c r="FR384" s="441"/>
      <c r="FS384" s="441"/>
      <c r="FT384" s="441"/>
      <c r="FU384" s="441"/>
      <c r="FV384" s="441"/>
      <c r="FW384" s="441"/>
      <c r="FX384" s="441"/>
      <c r="FY384" s="441"/>
      <c r="FZ384" s="441"/>
      <c r="GA384" s="441"/>
      <c r="GB384" s="441"/>
      <c r="GC384" s="441"/>
      <c r="GD384" s="441"/>
      <c r="GE384" s="441"/>
      <c r="GF384" s="441"/>
      <c r="GG384" s="441"/>
      <c r="GH384" s="441"/>
      <c r="GI384" s="441"/>
      <c r="GJ384" s="441"/>
      <c r="GK384" s="441"/>
      <c r="GL384" s="441"/>
      <c r="GM384" s="441"/>
      <c r="GN384" s="441"/>
      <c r="GO384" s="441"/>
      <c r="GP384" s="441"/>
      <c r="GQ384" s="441"/>
      <c r="GR384" s="441"/>
      <c r="GS384" s="441"/>
      <c r="GT384" s="441"/>
      <c r="GU384" s="441"/>
      <c r="GV384" s="441"/>
      <c r="GW384" s="441"/>
      <c r="GX384" s="441"/>
      <c r="GY384" s="441"/>
      <c r="GZ384" s="441"/>
      <c r="HA384" s="441"/>
      <c r="HB384" s="441"/>
      <c r="HC384" s="441"/>
      <c r="HD384" s="441"/>
      <c r="HE384" s="441"/>
      <c r="HF384" s="441"/>
      <c r="HG384" s="441"/>
      <c r="HH384" s="441"/>
      <c r="HI384" s="441"/>
      <c r="HJ384" s="441"/>
      <c r="HK384" s="441"/>
      <c r="HL384" s="441"/>
      <c r="HM384" s="441"/>
      <c r="HN384" s="441"/>
      <c r="HO384" s="441"/>
      <c r="HP384" s="441"/>
      <c r="HQ384" s="441"/>
      <c r="HR384" s="441"/>
      <c r="HS384" s="441"/>
      <c r="HT384" s="441"/>
      <c r="HU384" s="441"/>
      <c r="HV384" s="441"/>
      <c r="HW384" s="441"/>
      <c r="HX384" s="441"/>
      <c r="HY384" s="441"/>
      <c r="HZ384" s="441"/>
      <c r="IA384" s="441"/>
      <c r="IB384" s="441"/>
      <c r="IC384" s="441"/>
      <c r="ID384" s="441"/>
      <c r="IE384" s="441"/>
      <c r="IF384" s="441"/>
      <c r="IG384" s="441"/>
      <c r="IH384" s="441"/>
      <c r="II384" s="441"/>
      <c r="IJ384" s="441"/>
      <c r="IK384" s="441"/>
      <c r="IL384" s="441"/>
      <c r="IM384" s="441"/>
      <c r="IN384" s="441"/>
      <c r="IO384" s="441"/>
      <c r="IP384" s="441"/>
      <c r="IQ384" s="441"/>
      <c r="IR384" s="441"/>
      <c r="IS384" s="441"/>
      <c r="IT384" s="441"/>
      <c r="IU384" s="441"/>
      <c r="IV384" s="441"/>
    </row>
    <row r="385" spans="1:256" ht="14.1" customHeight="1" x14ac:dyDescent="0.2">
      <c r="A385" s="1048">
        <v>942202</v>
      </c>
      <c r="B385" s="1044"/>
      <c r="C385" s="1048" t="s">
        <v>1890</v>
      </c>
      <c r="D385" s="1049">
        <v>942202</v>
      </c>
      <c r="E385" s="1044"/>
      <c r="F385" s="204" t="s">
        <v>13</v>
      </c>
      <c r="G385" s="1045"/>
      <c r="H385" s="1046">
        <f>ПЗІП!G18</f>
        <v>3012</v>
      </c>
      <c r="I385" s="1047">
        <f>ПЗІП!H18</f>
        <v>3012</v>
      </c>
      <c r="J385" s="1043"/>
      <c r="K385" s="441"/>
      <c r="L385" s="441"/>
      <c r="M385" s="441"/>
      <c r="N385" s="441"/>
      <c r="O385" s="441"/>
      <c r="P385" s="441"/>
      <c r="Q385" s="441"/>
      <c r="R385" s="441"/>
      <c r="S385" s="441"/>
      <c r="T385" s="441"/>
      <c r="U385" s="441"/>
      <c r="V385" s="441"/>
      <c r="W385" s="441"/>
      <c r="X385" s="441"/>
      <c r="Y385" s="441"/>
      <c r="Z385" s="441"/>
      <c r="AA385" s="441"/>
      <c r="AB385" s="441"/>
      <c r="AC385" s="441"/>
      <c r="AD385" s="441"/>
      <c r="AE385" s="441"/>
      <c r="AF385" s="441"/>
      <c r="AG385" s="441"/>
      <c r="AH385" s="441"/>
      <c r="AI385" s="441"/>
      <c r="AJ385" s="441"/>
      <c r="AK385" s="441"/>
      <c r="AL385" s="441"/>
      <c r="AM385" s="441"/>
      <c r="AN385" s="441"/>
      <c r="AO385" s="441"/>
      <c r="AP385" s="441"/>
      <c r="AQ385" s="441"/>
      <c r="AR385" s="441"/>
      <c r="AS385" s="441"/>
      <c r="AT385" s="441"/>
      <c r="AU385" s="441"/>
      <c r="AV385" s="441"/>
      <c r="AW385" s="441"/>
      <c r="AX385" s="441"/>
      <c r="AY385" s="441"/>
      <c r="AZ385" s="441"/>
      <c r="BA385" s="441"/>
      <c r="BB385" s="441"/>
      <c r="BC385" s="441"/>
      <c r="BD385" s="441"/>
      <c r="BE385" s="441"/>
      <c r="BF385" s="441"/>
      <c r="BG385" s="441"/>
      <c r="BH385" s="441"/>
      <c r="BI385" s="441"/>
      <c r="BJ385" s="441"/>
      <c r="BK385" s="441"/>
      <c r="BL385" s="441"/>
      <c r="BM385" s="441"/>
      <c r="BN385" s="441"/>
      <c r="BO385" s="441"/>
      <c r="BP385" s="441"/>
      <c r="BQ385" s="441"/>
      <c r="BR385" s="441"/>
      <c r="BS385" s="441"/>
      <c r="BT385" s="441"/>
      <c r="BU385" s="441"/>
      <c r="BV385" s="441"/>
      <c r="BW385" s="441"/>
      <c r="BX385" s="441"/>
      <c r="BY385" s="441"/>
      <c r="BZ385" s="441"/>
      <c r="CA385" s="441"/>
      <c r="CB385" s="441"/>
      <c r="CC385" s="441"/>
      <c r="CD385" s="441"/>
      <c r="CE385" s="441"/>
      <c r="CF385" s="441"/>
      <c r="CG385" s="441"/>
      <c r="CH385" s="441"/>
      <c r="CI385" s="441"/>
      <c r="CJ385" s="441"/>
      <c r="CK385" s="441"/>
      <c r="CL385" s="441"/>
      <c r="CM385" s="441"/>
      <c r="CN385" s="441"/>
      <c r="CO385" s="441"/>
      <c r="CP385" s="441"/>
      <c r="CQ385" s="441"/>
      <c r="CR385" s="441"/>
      <c r="CS385" s="441"/>
      <c r="CT385" s="441"/>
      <c r="CU385" s="441"/>
      <c r="CV385" s="441"/>
      <c r="CW385" s="441"/>
      <c r="CX385" s="441"/>
      <c r="CY385" s="441"/>
      <c r="CZ385" s="441"/>
      <c r="DA385" s="441"/>
      <c r="DB385" s="441"/>
      <c r="DC385" s="441"/>
      <c r="DD385" s="441"/>
      <c r="DE385" s="441"/>
      <c r="DF385" s="441"/>
      <c r="DG385" s="441"/>
      <c r="DH385" s="441"/>
      <c r="DI385" s="441"/>
      <c r="DJ385" s="441"/>
      <c r="DK385" s="441"/>
      <c r="DL385" s="441"/>
      <c r="DM385" s="441"/>
      <c r="DN385" s="441"/>
      <c r="DO385" s="441"/>
      <c r="DP385" s="441"/>
      <c r="DQ385" s="441"/>
      <c r="DR385" s="441"/>
      <c r="DS385" s="441"/>
      <c r="DT385" s="441"/>
      <c r="DU385" s="441"/>
      <c r="DV385" s="441"/>
      <c r="DW385" s="441"/>
      <c r="DX385" s="441"/>
      <c r="DY385" s="441"/>
      <c r="DZ385" s="441"/>
      <c r="EA385" s="441"/>
      <c r="EB385" s="441"/>
      <c r="EC385" s="441"/>
      <c r="ED385" s="441"/>
      <c r="EE385" s="441"/>
      <c r="EF385" s="441"/>
      <c r="EG385" s="441"/>
      <c r="EH385" s="441"/>
      <c r="EI385" s="441"/>
      <c r="EJ385" s="441"/>
      <c r="EK385" s="441"/>
      <c r="EL385" s="441"/>
      <c r="EM385" s="441"/>
      <c r="EN385" s="441"/>
      <c r="EO385" s="441"/>
      <c r="EP385" s="441"/>
      <c r="EQ385" s="441"/>
      <c r="ER385" s="441"/>
      <c r="ES385" s="441"/>
      <c r="ET385" s="441"/>
      <c r="EU385" s="441"/>
      <c r="EV385" s="441"/>
      <c r="EW385" s="441"/>
      <c r="EX385" s="441"/>
      <c r="EY385" s="441"/>
      <c r="EZ385" s="441"/>
      <c r="FA385" s="441"/>
      <c r="FB385" s="441"/>
      <c r="FC385" s="441"/>
      <c r="FD385" s="441"/>
      <c r="FE385" s="441"/>
      <c r="FF385" s="441"/>
      <c r="FG385" s="441"/>
      <c r="FH385" s="441"/>
      <c r="FI385" s="441"/>
      <c r="FJ385" s="441"/>
      <c r="FK385" s="441"/>
      <c r="FL385" s="441"/>
      <c r="FM385" s="441"/>
      <c r="FN385" s="441"/>
      <c r="FO385" s="441"/>
      <c r="FP385" s="441"/>
      <c r="FQ385" s="441"/>
      <c r="FR385" s="441"/>
      <c r="FS385" s="441"/>
      <c r="FT385" s="441"/>
      <c r="FU385" s="441"/>
      <c r="FV385" s="441"/>
      <c r="FW385" s="441"/>
      <c r="FX385" s="441"/>
      <c r="FY385" s="441"/>
      <c r="FZ385" s="441"/>
      <c r="GA385" s="441"/>
      <c r="GB385" s="441"/>
      <c r="GC385" s="441"/>
      <c r="GD385" s="441"/>
      <c r="GE385" s="441"/>
      <c r="GF385" s="441"/>
      <c r="GG385" s="441"/>
      <c r="GH385" s="441"/>
      <c r="GI385" s="441"/>
      <c r="GJ385" s="441"/>
      <c r="GK385" s="441"/>
      <c r="GL385" s="441"/>
      <c r="GM385" s="441"/>
      <c r="GN385" s="441"/>
      <c r="GO385" s="441"/>
      <c r="GP385" s="441"/>
      <c r="GQ385" s="441"/>
      <c r="GR385" s="441"/>
      <c r="GS385" s="441"/>
      <c r="GT385" s="441"/>
      <c r="GU385" s="441"/>
      <c r="GV385" s="441"/>
      <c r="GW385" s="441"/>
      <c r="GX385" s="441"/>
      <c r="GY385" s="441"/>
      <c r="GZ385" s="441"/>
      <c r="HA385" s="441"/>
      <c r="HB385" s="441"/>
      <c r="HC385" s="441"/>
      <c r="HD385" s="441"/>
      <c r="HE385" s="441"/>
      <c r="HF385" s="441"/>
      <c r="HG385" s="441"/>
      <c r="HH385" s="441"/>
      <c r="HI385" s="441"/>
      <c r="HJ385" s="441"/>
      <c r="HK385" s="441"/>
      <c r="HL385" s="441"/>
      <c r="HM385" s="441"/>
      <c r="HN385" s="441"/>
      <c r="HO385" s="441"/>
      <c r="HP385" s="441"/>
      <c r="HQ385" s="441"/>
      <c r="HR385" s="441"/>
      <c r="HS385" s="441"/>
      <c r="HT385" s="441"/>
      <c r="HU385" s="441"/>
      <c r="HV385" s="441"/>
      <c r="HW385" s="441"/>
      <c r="HX385" s="441"/>
      <c r="HY385" s="441"/>
      <c r="HZ385" s="441"/>
      <c r="IA385" s="441"/>
      <c r="IB385" s="441"/>
      <c r="IC385" s="441"/>
      <c r="ID385" s="441"/>
      <c r="IE385" s="441"/>
      <c r="IF385" s="441"/>
      <c r="IG385" s="441"/>
      <c r="IH385" s="441"/>
      <c r="II385" s="441"/>
      <c r="IJ385" s="441"/>
      <c r="IK385" s="441"/>
      <c r="IL385" s="441"/>
      <c r="IM385" s="441"/>
      <c r="IN385" s="441"/>
      <c r="IO385" s="441"/>
      <c r="IP385" s="441"/>
      <c r="IQ385" s="441"/>
      <c r="IR385" s="441"/>
      <c r="IS385" s="441"/>
      <c r="IT385" s="441"/>
      <c r="IU385" s="441"/>
      <c r="IV385" s="441"/>
    </row>
    <row r="386" spans="1:256" ht="14.1" customHeight="1" x14ac:dyDescent="0.2">
      <c r="A386" s="1048">
        <v>942302</v>
      </c>
      <c r="B386" s="1044"/>
      <c r="C386" s="1048" t="s">
        <v>1891</v>
      </c>
      <c r="D386" s="1051">
        <v>942302</v>
      </c>
      <c r="E386" s="1044"/>
      <c r="F386" s="204" t="s">
        <v>13</v>
      </c>
      <c r="G386" s="1045"/>
      <c r="H386" s="1046">
        <f>ПЗІП!G19</f>
        <v>3297</v>
      </c>
      <c r="I386" s="1047">
        <f>ПЗІП!H19</f>
        <v>3297</v>
      </c>
      <c r="J386" s="1043"/>
      <c r="K386" s="441"/>
      <c r="L386" s="441"/>
      <c r="M386" s="441"/>
      <c r="N386" s="441"/>
      <c r="O386" s="441"/>
      <c r="P386" s="441"/>
      <c r="Q386" s="441"/>
      <c r="R386" s="441"/>
      <c r="S386" s="441"/>
      <c r="T386" s="441"/>
      <c r="U386" s="441"/>
      <c r="V386" s="441"/>
      <c r="W386" s="441"/>
      <c r="X386" s="441"/>
      <c r="Y386" s="441"/>
      <c r="Z386" s="441"/>
      <c r="AA386" s="441"/>
      <c r="AB386" s="441"/>
      <c r="AC386" s="441"/>
      <c r="AD386" s="441"/>
      <c r="AE386" s="441"/>
      <c r="AF386" s="441"/>
      <c r="AG386" s="441"/>
      <c r="AH386" s="441"/>
      <c r="AI386" s="441"/>
      <c r="AJ386" s="441"/>
      <c r="AK386" s="441"/>
      <c r="AL386" s="441"/>
      <c r="AM386" s="441"/>
      <c r="AN386" s="441"/>
      <c r="AO386" s="441"/>
      <c r="AP386" s="441"/>
      <c r="AQ386" s="441"/>
      <c r="AR386" s="441"/>
      <c r="AS386" s="441"/>
      <c r="AT386" s="441"/>
      <c r="AU386" s="441"/>
      <c r="AV386" s="441"/>
      <c r="AW386" s="441"/>
      <c r="AX386" s="441"/>
      <c r="AY386" s="441"/>
      <c r="AZ386" s="441"/>
      <c r="BA386" s="441"/>
      <c r="BB386" s="441"/>
      <c r="BC386" s="441"/>
      <c r="BD386" s="441"/>
      <c r="BE386" s="441"/>
      <c r="BF386" s="441"/>
      <c r="BG386" s="441"/>
      <c r="BH386" s="441"/>
      <c r="BI386" s="441"/>
      <c r="BJ386" s="441"/>
      <c r="BK386" s="441"/>
      <c r="BL386" s="441"/>
      <c r="BM386" s="441"/>
      <c r="BN386" s="441"/>
      <c r="BO386" s="441"/>
      <c r="BP386" s="441"/>
      <c r="BQ386" s="441"/>
      <c r="BR386" s="441"/>
      <c r="BS386" s="441"/>
      <c r="BT386" s="441"/>
      <c r="BU386" s="441"/>
      <c r="BV386" s="441"/>
      <c r="BW386" s="441"/>
      <c r="BX386" s="441"/>
      <c r="BY386" s="441"/>
      <c r="BZ386" s="441"/>
      <c r="CA386" s="441"/>
      <c r="CB386" s="441"/>
      <c r="CC386" s="441"/>
      <c r="CD386" s="441"/>
      <c r="CE386" s="441"/>
      <c r="CF386" s="441"/>
      <c r="CG386" s="441"/>
      <c r="CH386" s="441"/>
      <c r="CI386" s="441"/>
      <c r="CJ386" s="441"/>
      <c r="CK386" s="441"/>
      <c r="CL386" s="441"/>
      <c r="CM386" s="441"/>
      <c r="CN386" s="441"/>
      <c r="CO386" s="441"/>
      <c r="CP386" s="441"/>
      <c r="CQ386" s="441"/>
      <c r="CR386" s="441"/>
      <c r="CS386" s="441"/>
      <c r="CT386" s="441"/>
      <c r="CU386" s="441"/>
      <c r="CV386" s="441"/>
      <c r="CW386" s="441"/>
      <c r="CX386" s="441"/>
      <c r="CY386" s="441"/>
      <c r="CZ386" s="441"/>
      <c r="DA386" s="441"/>
      <c r="DB386" s="441"/>
      <c r="DC386" s="441"/>
      <c r="DD386" s="441"/>
      <c r="DE386" s="441"/>
      <c r="DF386" s="441"/>
      <c r="DG386" s="441"/>
      <c r="DH386" s="441"/>
      <c r="DI386" s="441"/>
      <c r="DJ386" s="441"/>
      <c r="DK386" s="441"/>
      <c r="DL386" s="441"/>
      <c r="DM386" s="441"/>
      <c r="DN386" s="441"/>
      <c r="DO386" s="441"/>
      <c r="DP386" s="441"/>
      <c r="DQ386" s="441"/>
      <c r="DR386" s="441"/>
      <c r="DS386" s="441"/>
      <c r="DT386" s="441"/>
      <c r="DU386" s="441"/>
      <c r="DV386" s="441"/>
      <c r="DW386" s="441"/>
      <c r="DX386" s="441"/>
      <c r="DY386" s="441"/>
      <c r="DZ386" s="441"/>
      <c r="EA386" s="441"/>
      <c r="EB386" s="441"/>
      <c r="EC386" s="441"/>
      <c r="ED386" s="441"/>
      <c r="EE386" s="441"/>
      <c r="EF386" s="441"/>
      <c r="EG386" s="441"/>
      <c r="EH386" s="441"/>
      <c r="EI386" s="441"/>
      <c r="EJ386" s="441"/>
      <c r="EK386" s="441"/>
      <c r="EL386" s="441"/>
      <c r="EM386" s="441"/>
      <c r="EN386" s="441"/>
      <c r="EO386" s="441"/>
      <c r="EP386" s="441"/>
      <c r="EQ386" s="441"/>
      <c r="ER386" s="441"/>
      <c r="ES386" s="441"/>
      <c r="ET386" s="441"/>
      <c r="EU386" s="441"/>
      <c r="EV386" s="441"/>
      <c r="EW386" s="441"/>
      <c r="EX386" s="441"/>
      <c r="EY386" s="441"/>
      <c r="EZ386" s="441"/>
      <c r="FA386" s="441"/>
      <c r="FB386" s="441"/>
      <c r="FC386" s="441"/>
      <c r="FD386" s="441"/>
      <c r="FE386" s="441"/>
      <c r="FF386" s="441"/>
      <c r="FG386" s="441"/>
      <c r="FH386" s="441"/>
      <c r="FI386" s="441"/>
      <c r="FJ386" s="441"/>
      <c r="FK386" s="441"/>
      <c r="FL386" s="441"/>
      <c r="FM386" s="441"/>
      <c r="FN386" s="441"/>
      <c r="FO386" s="441"/>
      <c r="FP386" s="441"/>
      <c r="FQ386" s="441"/>
      <c r="FR386" s="441"/>
      <c r="FS386" s="441"/>
      <c r="FT386" s="441"/>
      <c r="FU386" s="441"/>
      <c r="FV386" s="441"/>
      <c r="FW386" s="441"/>
      <c r="FX386" s="441"/>
      <c r="FY386" s="441"/>
      <c r="FZ386" s="441"/>
      <c r="GA386" s="441"/>
      <c r="GB386" s="441"/>
      <c r="GC386" s="441"/>
      <c r="GD386" s="441"/>
      <c r="GE386" s="441"/>
      <c r="GF386" s="441"/>
      <c r="GG386" s="441"/>
      <c r="GH386" s="441"/>
      <c r="GI386" s="441"/>
      <c r="GJ386" s="441"/>
      <c r="GK386" s="441"/>
      <c r="GL386" s="441"/>
      <c r="GM386" s="441"/>
      <c r="GN386" s="441"/>
      <c r="GO386" s="441"/>
      <c r="GP386" s="441"/>
      <c r="GQ386" s="441"/>
      <c r="GR386" s="441"/>
      <c r="GS386" s="441"/>
      <c r="GT386" s="441"/>
      <c r="GU386" s="441"/>
      <c r="GV386" s="441"/>
      <c r="GW386" s="441"/>
      <c r="GX386" s="441"/>
      <c r="GY386" s="441"/>
      <c r="GZ386" s="441"/>
      <c r="HA386" s="441"/>
      <c r="HB386" s="441"/>
      <c r="HC386" s="441"/>
      <c r="HD386" s="441"/>
      <c r="HE386" s="441"/>
      <c r="HF386" s="441"/>
      <c r="HG386" s="441"/>
      <c r="HH386" s="441"/>
      <c r="HI386" s="441"/>
      <c r="HJ386" s="441"/>
      <c r="HK386" s="441"/>
      <c r="HL386" s="441"/>
      <c r="HM386" s="441"/>
      <c r="HN386" s="441"/>
      <c r="HO386" s="441"/>
      <c r="HP386" s="441"/>
      <c r="HQ386" s="441"/>
      <c r="HR386" s="441"/>
      <c r="HS386" s="441"/>
      <c r="HT386" s="441"/>
      <c r="HU386" s="441"/>
      <c r="HV386" s="441"/>
      <c r="HW386" s="441"/>
      <c r="HX386" s="441"/>
      <c r="HY386" s="441"/>
      <c r="HZ386" s="441"/>
      <c r="IA386" s="441"/>
      <c r="IB386" s="441"/>
      <c r="IC386" s="441"/>
      <c r="ID386" s="441"/>
      <c r="IE386" s="441"/>
      <c r="IF386" s="441"/>
      <c r="IG386" s="441"/>
      <c r="IH386" s="441"/>
      <c r="II386" s="441"/>
      <c r="IJ386" s="441"/>
      <c r="IK386" s="441"/>
      <c r="IL386" s="441"/>
      <c r="IM386" s="441"/>
      <c r="IN386" s="441"/>
      <c r="IO386" s="441"/>
      <c r="IP386" s="441"/>
      <c r="IQ386" s="441"/>
      <c r="IR386" s="441"/>
      <c r="IS386" s="441"/>
      <c r="IT386" s="441"/>
      <c r="IU386" s="441"/>
      <c r="IV386" s="441"/>
    </row>
    <row r="387" spans="1:256" ht="14.1" customHeight="1" x14ac:dyDescent="0.2">
      <c r="A387" s="268">
        <v>99015</v>
      </c>
      <c r="B387" s="151"/>
      <c r="C387" s="269" t="s">
        <v>1012</v>
      </c>
      <c r="D387" s="159" t="s">
        <v>1014</v>
      </c>
      <c r="E387" s="151" t="s">
        <v>1054</v>
      </c>
      <c r="F387" s="204" t="s">
        <v>13</v>
      </c>
      <c r="G387" s="160"/>
      <c r="H387" s="205">
        <v>1311.5</v>
      </c>
      <c r="I387" s="304">
        <v>1311.5</v>
      </c>
      <c r="J387" s="261"/>
    </row>
    <row r="388" spans="1:256" ht="14.1" customHeight="1" x14ac:dyDescent="0.2">
      <c r="A388" s="268">
        <v>99020</v>
      </c>
      <c r="B388" s="417"/>
      <c r="C388" s="269" t="s">
        <v>1647</v>
      </c>
      <c r="D388" s="445" t="s">
        <v>1648</v>
      </c>
      <c r="E388" s="151" t="s">
        <v>1054</v>
      </c>
      <c r="F388" s="204" t="s">
        <v>13</v>
      </c>
      <c r="G388" s="418"/>
      <c r="H388" s="205">
        <v>1311.5</v>
      </c>
      <c r="I388" s="304">
        <v>1311.5</v>
      </c>
      <c r="J388" s="443"/>
      <c r="K388" s="441"/>
      <c r="L388" s="441"/>
      <c r="M388" s="441"/>
      <c r="N388" s="441"/>
      <c r="O388" s="441"/>
      <c r="P388" s="441"/>
      <c r="Q388" s="441"/>
      <c r="R388" s="441"/>
      <c r="S388" s="441"/>
      <c r="T388" s="441"/>
      <c r="U388" s="441"/>
      <c r="V388" s="441"/>
      <c r="W388" s="441"/>
      <c r="X388" s="441"/>
      <c r="Y388" s="441"/>
      <c r="Z388" s="441"/>
      <c r="AA388" s="441"/>
      <c r="AB388" s="441"/>
      <c r="AC388" s="441"/>
      <c r="AD388" s="441"/>
      <c r="AE388" s="441"/>
      <c r="AF388" s="441"/>
      <c r="AG388" s="441"/>
      <c r="AH388" s="441"/>
      <c r="AI388" s="441"/>
      <c r="AJ388" s="441"/>
      <c r="AK388" s="441"/>
      <c r="AL388" s="441"/>
      <c r="AM388" s="441"/>
      <c r="AN388" s="441"/>
      <c r="AO388" s="441"/>
      <c r="AP388" s="441"/>
      <c r="AQ388" s="441"/>
      <c r="AR388" s="441"/>
      <c r="AS388" s="441"/>
      <c r="AT388" s="441"/>
      <c r="AU388" s="441"/>
      <c r="AV388" s="441"/>
      <c r="AW388" s="441"/>
      <c r="AX388" s="441"/>
      <c r="AY388" s="441"/>
      <c r="AZ388" s="441"/>
      <c r="BA388" s="441"/>
      <c r="BB388" s="441"/>
      <c r="BC388" s="441"/>
      <c r="BD388" s="441"/>
      <c r="BE388" s="441"/>
      <c r="BF388" s="441"/>
      <c r="BG388" s="441"/>
      <c r="BH388" s="441"/>
      <c r="BI388" s="441"/>
      <c r="BJ388" s="441"/>
      <c r="BK388" s="441"/>
      <c r="BL388" s="441"/>
      <c r="BM388" s="441"/>
      <c r="BN388" s="441"/>
      <c r="BO388" s="441"/>
      <c r="BP388" s="441"/>
      <c r="BQ388" s="441"/>
      <c r="BR388" s="441"/>
      <c r="BS388" s="441"/>
      <c r="BT388" s="441"/>
      <c r="BU388" s="441"/>
      <c r="BV388" s="441"/>
      <c r="BW388" s="441"/>
      <c r="BX388" s="441"/>
      <c r="BY388" s="441"/>
      <c r="BZ388" s="441"/>
      <c r="CA388" s="441"/>
      <c r="CB388" s="441"/>
      <c r="CC388" s="441"/>
      <c r="CD388" s="441"/>
      <c r="CE388" s="441"/>
      <c r="CF388" s="441"/>
      <c r="CG388" s="441"/>
      <c r="CH388" s="441"/>
      <c r="CI388" s="441"/>
      <c r="CJ388" s="441"/>
      <c r="CK388" s="441"/>
      <c r="CL388" s="441"/>
      <c r="CM388" s="441"/>
      <c r="CN388" s="441"/>
      <c r="CO388" s="441"/>
      <c r="CP388" s="441"/>
      <c r="CQ388" s="441"/>
      <c r="CR388" s="441"/>
      <c r="CS388" s="441"/>
      <c r="CT388" s="441"/>
      <c r="CU388" s="441"/>
      <c r="CV388" s="441"/>
      <c r="CW388" s="441"/>
      <c r="CX388" s="441"/>
      <c r="CY388" s="441"/>
      <c r="CZ388" s="441"/>
      <c r="DA388" s="441"/>
      <c r="DB388" s="441"/>
      <c r="DC388" s="441"/>
      <c r="DD388" s="441"/>
      <c r="DE388" s="441"/>
      <c r="DF388" s="441"/>
      <c r="DG388" s="441"/>
      <c r="DH388" s="441"/>
      <c r="DI388" s="441"/>
      <c r="DJ388" s="441"/>
      <c r="DK388" s="441"/>
      <c r="DL388" s="441"/>
      <c r="DM388" s="441"/>
      <c r="DN388" s="441"/>
      <c r="DO388" s="441"/>
      <c r="DP388" s="441"/>
      <c r="DQ388" s="441"/>
      <c r="DR388" s="441"/>
      <c r="DS388" s="441"/>
      <c r="DT388" s="441"/>
      <c r="DU388" s="441"/>
      <c r="DV388" s="441"/>
      <c r="DW388" s="441"/>
      <c r="DX388" s="441"/>
      <c r="DY388" s="441"/>
      <c r="DZ388" s="441"/>
      <c r="EA388" s="441"/>
      <c r="EB388" s="441"/>
      <c r="EC388" s="441"/>
      <c r="ED388" s="441"/>
      <c r="EE388" s="441"/>
      <c r="EF388" s="441"/>
      <c r="EG388" s="441"/>
      <c r="EH388" s="441"/>
      <c r="EI388" s="441"/>
      <c r="EJ388" s="441"/>
      <c r="EK388" s="441"/>
      <c r="EL388" s="441"/>
      <c r="EM388" s="441"/>
      <c r="EN388" s="441"/>
      <c r="EO388" s="441"/>
      <c r="EP388" s="441"/>
      <c r="EQ388" s="441"/>
      <c r="ER388" s="441"/>
      <c r="ES388" s="441"/>
      <c r="ET388" s="441"/>
      <c r="EU388" s="441"/>
      <c r="EV388" s="441"/>
      <c r="EW388" s="441"/>
      <c r="EX388" s="441"/>
      <c r="EY388" s="441"/>
      <c r="EZ388" s="441"/>
      <c r="FA388" s="441"/>
      <c r="FB388" s="441"/>
      <c r="FC388" s="441"/>
      <c r="FD388" s="441"/>
      <c r="FE388" s="441"/>
      <c r="FF388" s="441"/>
      <c r="FG388" s="441"/>
      <c r="FH388" s="441"/>
      <c r="FI388" s="441"/>
      <c r="FJ388" s="441"/>
      <c r="FK388" s="441"/>
      <c r="FL388" s="441"/>
      <c r="FM388" s="441"/>
      <c r="FN388" s="441"/>
      <c r="FO388" s="441"/>
      <c r="FP388" s="441"/>
      <c r="FQ388" s="441"/>
      <c r="FR388" s="441"/>
      <c r="FS388" s="441"/>
      <c r="FT388" s="441"/>
      <c r="FU388" s="441"/>
      <c r="FV388" s="441"/>
      <c r="FW388" s="441"/>
      <c r="FX388" s="441"/>
      <c r="FY388" s="441"/>
      <c r="FZ388" s="441"/>
      <c r="GA388" s="441"/>
      <c r="GB388" s="441"/>
      <c r="GC388" s="441"/>
      <c r="GD388" s="441"/>
      <c r="GE388" s="441"/>
      <c r="GF388" s="441"/>
      <c r="GG388" s="441"/>
      <c r="GH388" s="441"/>
      <c r="GI388" s="441"/>
      <c r="GJ388" s="441"/>
      <c r="GK388" s="441"/>
      <c r="GL388" s="441"/>
      <c r="GM388" s="441"/>
      <c r="GN388" s="441"/>
      <c r="GO388" s="441"/>
      <c r="GP388" s="441"/>
      <c r="GQ388" s="441"/>
      <c r="GR388" s="441"/>
      <c r="GS388" s="441"/>
      <c r="GT388" s="441"/>
      <c r="GU388" s="441"/>
      <c r="GV388" s="441"/>
      <c r="GW388" s="441"/>
      <c r="GX388" s="441"/>
      <c r="GY388" s="441"/>
      <c r="GZ388" s="441"/>
      <c r="HA388" s="441"/>
      <c r="HB388" s="441"/>
      <c r="HC388" s="441"/>
      <c r="HD388" s="441"/>
      <c r="HE388" s="441"/>
      <c r="HF388" s="441"/>
      <c r="HG388" s="441"/>
      <c r="HH388" s="441"/>
      <c r="HI388" s="441"/>
      <c r="HJ388" s="441"/>
      <c r="HK388" s="441"/>
      <c r="HL388" s="441"/>
      <c r="HM388" s="441"/>
      <c r="HN388" s="441"/>
      <c r="HO388" s="441"/>
      <c r="HP388" s="441"/>
      <c r="HQ388" s="441"/>
      <c r="HR388" s="441"/>
      <c r="HS388" s="441"/>
      <c r="HT388" s="441"/>
      <c r="HU388" s="441"/>
      <c r="HV388" s="441"/>
      <c r="HW388" s="441"/>
      <c r="HX388" s="441"/>
      <c r="HY388" s="441"/>
      <c r="HZ388" s="441"/>
      <c r="IA388" s="441"/>
      <c r="IB388" s="441"/>
      <c r="IC388" s="441"/>
      <c r="ID388" s="441"/>
      <c r="IE388" s="441"/>
      <c r="IF388" s="441"/>
      <c r="IG388" s="441"/>
      <c r="IH388" s="441"/>
      <c r="II388" s="441"/>
      <c r="IJ388" s="441"/>
      <c r="IK388" s="441"/>
      <c r="IL388" s="441"/>
      <c r="IM388" s="441"/>
      <c r="IN388" s="441"/>
      <c r="IO388" s="441"/>
      <c r="IP388" s="441"/>
      <c r="IQ388" s="441"/>
      <c r="IR388" s="441"/>
      <c r="IS388" s="441"/>
      <c r="IT388" s="441"/>
      <c r="IU388" s="441"/>
      <c r="IV388" s="441"/>
    </row>
    <row r="389" spans="1:256" ht="14.1" customHeight="1" x14ac:dyDescent="0.2">
      <c r="A389" s="268">
        <v>99021</v>
      </c>
      <c r="B389" s="417"/>
      <c r="C389" s="269" t="s">
        <v>1649</v>
      </c>
      <c r="D389" s="445" t="s">
        <v>1650</v>
      </c>
      <c r="E389" s="269" t="s">
        <v>1017</v>
      </c>
      <c r="F389" s="204" t="s">
        <v>13</v>
      </c>
      <c r="G389" s="418"/>
      <c r="H389" s="205">
        <v>3777.21</v>
      </c>
      <c r="I389" s="304">
        <v>3777.21</v>
      </c>
      <c r="J389" s="443"/>
      <c r="K389" s="441"/>
      <c r="L389" s="441"/>
      <c r="M389" s="441"/>
      <c r="N389" s="441"/>
      <c r="O389" s="441"/>
      <c r="P389" s="441"/>
      <c r="Q389" s="441"/>
      <c r="R389" s="441"/>
      <c r="S389" s="441"/>
      <c r="T389" s="441"/>
      <c r="U389" s="441"/>
      <c r="V389" s="441"/>
      <c r="W389" s="441"/>
      <c r="X389" s="441"/>
      <c r="Y389" s="441"/>
      <c r="Z389" s="441"/>
      <c r="AA389" s="441"/>
      <c r="AB389" s="441"/>
      <c r="AC389" s="441"/>
      <c r="AD389" s="441"/>
      <c r="AE389" s="441"/>
      <c r="AF389" s="441"/>
      <c r="AG389" s="441"/>
      <c r="AH389" s="441"/>
      <c r="AI389" s="441"/>
      <c r="AJ389" s="441"/>
      <c r="AK389" s="441"/>
      <c r="AL389" s="441"/>
      <c r="AM389" s="441"/>
      <c r="AN389" s="441"/>
      <c r="AO389" s="441"/>
      <c r="AP389" s="441"/>
      <c r="AQ389" s="441"/>
      <c r="AR389" s="441"/>
      <c r="AS389" s="441"/>
      <c r="AT389" s="441"/>
      <c r="AU389" s="441"/>
      <c r="AV389" s="441"/>
      <c r="AW389" s="441"/>
      <c r="AX389" s="441"/>
      <c r="AY389" s="441"/>
      <c r="AZ389" s="441"/>
      <c r="BA389" s="441"/>
      <c r="BB389" s="441"/>
      <c r="BC389" s="441"/>
      <c r="BD389" s="441"/>
      <c r="BE389" s="441"/>
      <c r="BF389" s="441"/>
      <c r="BG389" s="441"/>
      <c r="BH389" s="441"/>
      <c r="BI389" s="441"/>
      <c r="BJ389" s="441"/>
      <c r="BK389" s="441"/>
      <c r="BL389" s="441"/>
      <c r="BM389" s="441"/>
      <c r="BN389" s="441"/>
      <c r="BO389" s="441"/>
      <c r="BP389" s="441"/>
      <c r="BQ389" s="441"/>
      <c r="BR389" s="441"/>
      <c r="BS389" s="441"/>
      <c r="BT389" s="441"/>
      <c r="BU389" s="441"/>
      <c r="BV389" s="441"/>
      <c r="BW389" s="441"/>
      <c r="BX389" s="441"/>
      <c r="BY389" s="441"/>
      <c r="BZ389" s="441"/>
      <c r="CA389" s="441"/>
      <c r="CB389" s="441"/>
      <c r="CC389" s="441"/>
      <c r="CD389" s="441"/>
      <c r="CE389" s="441"/>
      <c r="CF389" s="441"/>
      <c r="CG389" s="441"/>
      <c r="CH389" s="441"/>
      <c r="CI389" s="441"/>
      <c r="CJ389" s="441"/>
      <c r="CK389" s="441"/>
      <c r="CL389" s="441"/>
      <c r="CM389" s="441"/>
      <c r="CN389" s="441"/>
      <c r="CO389" s="441"/>
      <c r="CP389" s="441"/>
      <c r="CQ389" s="441"/>
      <c r="CR389" s="441"/>
      <c r="CS389" s="441"/>
      <c r="CT389" s="441"/>
      <c r="CU389" s="441"/>
      <c r="CV389" s="441"/>
      <c r="CW389" s="441"/>
      <c r="CX389" s="441"/>
      <c r="CY389" s="441"/>
      <c r="CZ389" s="441"/>
      <c r="DA389" s="441"/>
      <c r="DB389" s="441"/>
      <c r="DC389" s="441"/>
      <c r="DD389" s="441"/>
      <c r="DE389" s="441"/>
      <c r="DF389" s="441"/>
      <c r="DG389" s="441"/>
      <c r="DH389" s="441"/>
      <c r="DI389" s="441"/>
      <c r="DJ389" s="441"/>
      <c r="DK389" s="441"/>
      <c r="DL389" s="441"/>
      <c r="DM389" s="441"/>
      <c r="DN389" s="441"/>
      <c r="DO389" s="441"/>
      <c r="DP389" s="441"/>
      <c r="DQ389" s="441"/>
      <c r="DR389" s="441"/>
      <c r="DS389" s="441"/>
      <c r="DT389" s="441"/>
      <c r="DU389" s="441"/>
      <c r="DV389" s="441"/>
      <c r="DW389" s="441"/>
      <c r="DX389" s="441"/>
      <c r="DY389" s="441"/>
      <c r="DZ389" s="441"/>
      <c r="EA389" s="441"/>
      <c r="EB389" s="441"/>
      <c r="EC389" s="441"/>
      <c r="ED389" s="441"/>
      <c r="EE389" s="441"/>
      <c r="EF389" s="441"/>
      <c r="EG389" s="441"/>
      <c r="EH389" s="441"/>
      <c r="EI389" s="441"/>
      <c r="EJ389" s="441"/>
      <c r="EK389" s="441"/>
      <c r="EL389" s="441"/>
      <c r="EM389" s="441"/>
      <c r="EN389" s="441"/>
      <c r="EO389" s="441"/>
      <c r="EP389" s="441"/>
      <c r="EQ389" s="441"/>
      <c r="ER389" s="441"/>
      <c r="ES389" s="441"/>
      <c r="ET389" s="441"/>
      <c r="EU389" s="441"/>
      <c r="EV389" s="441"/>
      <c r="EW389" s="441"/>
      <c r="EX389" s="441"/>
      <c r="EY389" s="441"/>
      <c r="EZ389" s="441"/>
      <c r="FA389" s="441"/>
      <c r="FB389" s="441"/>
      <c r="FC389" s="441"/>
      <c r="FD389" s="441"/>
      <c r="FE389" s="441"/>
      <c r="FF389" s="441"/>
      <c r="FG389" s="441"/>
      <c r="FH389" s="441"/>
      <c r="FI389" s="441"/>
      <c r="FJ389" s="441"/>
      <c r="FK389" s="441"/>
      <c r="FL389" s="441"/>
      <c r="FM389" s="441"/>
      <c r="FN389" s="441"/>
      <c r="FO389" s="441"/>
      <c r="FP389" s="441"/>
      <c r="FQ389" s="441"/>
      <c r="FR389" s="441"/>
      <c r="FS389" s="441"/>
      <c r="FT389" s="441"/>
      <c r="FU389" s="441"/>
      <c r="FV389" s="441"/>
      <c r="FW389" s="441"/>
      <c r="FX389" s="441"/>
      <c r="FY389" s="441"/>
      <c r="FZ389" s="441"/>
      <c r="GA389" s="441"/>
      <c r="GB389" s="441"/>
      <c r="GC389" s="441"/>
      <c r="GD389" s="441"/>
      <c r="GE389" s="441"/>
      <c r="GF389" s="441"/>
      <c r="GG389" s="441"/>
      <c r="GH389" s="441"/>
      <c r="GI389" s="441"/>
      <c r="GJ389" s="441"/>
      <c r="GK389" s="441"/>
      <c r="GL389" s="441"/>
      <c r="GM389" s="441"/>
      <c r="GN389" s="441"/>
      <c r="GO389" s="441"/>
      <c r="GP389" s="441"/>
      <c r="GQ389" s="441"/>
      <c r="GR389" s="441"/>
      <c r="GS389" s="441"/>
      <c r="GT389" s="441"/>
      <c r="GU389" s="441"/>
      <c r="GV389" s="441"/>
      <c r="GW389" s="441"/>
      <c r="GX389" s="441"/>
      <c r="GY389" s="441"/>
      <c r="GZ389" s="441"/>
      <c r="HA389" s="441"/>
      <c r="HB389" s="441"/>
      <c r="HC389" s="441"/>
      <c r="HD389" s="441"/>
      <c r="HE389" s="441"/>
      <c r="HF389" s="441"/>
      <c r="HG389" s="441"/>
      <c r="HH389" s="441"/>
      <c r="HI389" s="441"/>
      <c r="HJ389" s="441"/>
      <c r="HK389" s="441"/>
      <c r="HL389" s="441"/>
      <c r="HM389" s="441"/>
      <c r="HN389" s="441"/>
      <c r="HO389" s="441"/>
      <c r="HP389" s="441"/>
      <c r="HQ389" s="441"/>
      <c r="HR389" s="441"/>
      <c r="HS389" s="441"/>
      <c r="HT389" s="441"/>
      <c r="HU389" s="441"/>
      <c r="HV389" s="441"/>
      <c r="HW389" s="441"/>
      <c r="HX389" s="441"/>
      <c r="HY389" s="441"/>
      <c r="HZ389" s="441"/>
      <c r="IA389" s="441"/>
      <c r="IB389" s="441"/>
      <c r="IC389" s="441"/>
      <c r="ID389" s="441"/>
      <c r="IE389" s="441"/>
      <c r="IF389" s="441"/>
      <c r="IG389" s="441"/>
      <c r="IH389" s="441"/>
      <c r="II389" s="441"/>
      <c r="IJ389" s="441"/>
      <c r="IK389" s="441"/>
      <c r="IL389" s="441"/>
      <c r="IM389" s="441"/>
      <c r="IN389" s="441"/>
      <c r="IO389" s="441"/>
      <c r="IP389" s="441"/>
      <c r="IQ389" s="441"/>
      <c r="IR389" s="441"/>
      <c r="IS389" s="441"/>
      <c r="IT389" s="441"/>
      <c r="IU389" s="441"/>
      <c r="IV389" s="441"/>
    </row>
    <row r="390" spans="1:256" s="274" customFormat="1" ht="14.1" customHeight="1" x14ac:dyDescent="0.2">
      <c r="A390" s="268">
        <v>99012</v>
      </c>
      <c r="B390" s="151"/>
      <c r="C390" s="269" t="s">
        <v>1016</v>
      </c>
      <c r="D390" s="159" t="s">
        <v>1015</v>
      </c>
      <c r="E390" s="269" t="s">
        <v>1017</v>
      </c>
      <c r="F390" s="204" t="s">
        <v>13</v>
      </c>
      <c r="G390" s="160"/>
      <c r="H390" s="205">
        <v>4164</v>
      </c>
      <c r="I390" s="304">
        <v>4164</v>
      </c>
      <c r="J390" s="273"/>
    </row>
    <row r="391" spans="1:256" s="274" customFormat="1" ht="14.1" customHeight="1" x14ac:dyDescent="0.2">
      <c r="A391" s="268">
        <v>99022</v>
      </c>
      <c r="B391" s="417"/>
      <c r="C391" s="269" t="s">
        <v>1651</v>
      </c>
      <c r="D391" s="445" t="s">
        <v>1652</v>
      </c>
      <c r="E391" s="269" t="s">
        <v>1017</v>
      </c>
      <c r="F391" s="204" t="s">
        <v>13</v>
      </c>
      <c r="G391" s="418"/>
      <c r="H391" s="205">
        <v>2697.43</v>
      </c>
      <c r="I391" s="304">
        <v>2697.43</v>
      </c>
      <c r="J391" s="443"/>
      <c r="K391" s="533"/>
      <c r="L391" s="533"/>
      <c r="M391" s="533"/>
      <c r="N391" s="533"/>
      <c r="O391" s="533"/>
      <c r="P391" s="533"/>
      <c r="Q391" s="533"/>
      <c r="R391" s="533"/>
      <c r="S391" s="533"/>
      <c r="T391" s="533"/>
      <c r="U391" s="533"/>
      <c r="V391" s="533"/>
      <c r="W391" s="533"/>
      <c r="X391" s="533"/>
      <c r="Y391" s="533"/>
      <c r="Z391" s="533"/>
      <c r="AA391" s="533"/>
      <c r="AB391" s="533"/>
      <c r="AC391" s="533"/>
      <c r="AD391" s="533"/>
      <c r="AE391" s="533"/>
      <c r="AF391" s="533"/>
      <c r="AG391" s="533"/>
      <c r="AH391" s="533"/>
      <c r="AI391" s="533"/>
      <c r="AJ391" s="533"/>
      <c r="AK391" s="533"/>
      <c r="AL391" s="533"/>
      <c r="AM391" s="533"/>
      <c r="AN391" s="533"/>
      <c r="AO391" s="533"/>
      <c r="AP391" s="533"/>
      <c r="AQ391" s="533"/>
      <c r="AR391" s="533"/>
      <c r="AS391" s="533"/>
      <c r="AT391" s="533"/>
      <c r="AU391" s="533"/>
      <c r="AV391" s="533"/>
      <c r="AW391" s="533"/>
      <c r="AX391" s="533"/>
      <c r="AY391" s="533"/>
      <c r="AZ391" s="533"/>
      <c r="BA391" s="533"/>
      <c r="BB391" s="533"/>
      <c r="BC391" s="533"/>
      <c r="BD391" s="533"/>
      <c r="BE391" s="533"/>
      <c r="BF391" s="533"/>
      <c r="BG391" s="533"/>
      <c r="BH391" s="533"/>
      <c r="BI391" s="533"/>
      <c r="BJ391" s="533"/>
      <c r="BK391" s="533"/>
      <c r="BL391" s="533"/>
      <c r="BM391" s="533"/>
      <c r="BN391" s="533"/>
      <c r="BO391" s="533"/>
      <c r="BP391" s="533"/>
      <c r="BQ391" s="533"/>
      <c r="BR391" s="533"/>
      <c r="BS391" s="533"/>
      <c r="BT391" s="533"/>
      <c r="BU391" s="533"/>
      <c r="BV391" s="533"/>
      <c r="BW391" s="533"/>
      <c r="BX391" s="533"/>
      <c r="BY391" s="533"/>
      <c r="BZ391" s="533"/>
      <c r="CA391" s="533"/>
      <c r="CB391" s="533"/>
      <c r="CC391" s="533"/>
      <c r="CD391" s="533"/>
      <c r="CE391" s="533"/>
      <c r="CF391" s="533"/>
      <c r="CG391" s="533"/>
      <c r="CH391" s="533"/>
      <c r="CI391" s="533"/>
      <c r="CJ391" s="533"/>
      <c r="CK391" s="533"/>
      <c r="CL391" s="533"/>
      <c r="CM391" s="533"/>
      <c r="CN391" s="533"/>
      <c r="CO391" s="533"/>
      <c r="CP391" s="533"/>
      <c r="CQ391" s="533"/>
      <c r="CR391" s="533"/>
      <c r="CS391" s="533"/>
      <c r="CT391" s="533"/>
      <c r="CU391" s="533"/>
      <c r="CV391" s="533"/>
      <c r="CW391" s="533"/>
      <c r="CX391" s="533"/>
      <c r="CY391" s="533"/>
      <c r="CZ391" s="533"/>
      <c r="DA391" s="533"/>
      <c r="DB391" s="533"/>
      <c r="DC391" s="533"/>
      <c r="DD391" s="533"/>
      <c r="DE391" s="533"/>
      <c r="DF391" s="533"/>
      <c r="DG391" s="533"/>
      <c r="DH391" s="533"/>
      <c r="DI391" s="533"/>
      <c r="DJ391" s="533"/>
      <c r="DK391" s="533"/>
      <c r="DL391" s="533"/>
      <c r="DM391" s="533"/>
      <c r="DN391" s="533"/>
      <c r="DO391" s="533"/>
      <c r="DP391" s="533"/>
      <c r="DQ391" s="533"/>
      <c r="DR391" s="533"/>
      <c r="DS391" s="533"/>
      <c r="DT391" s="533"/>
      <c r="DU391" s="533"/>
      <c r="DV391" s="533"/>
      <c r="DW391" s="533"/>
      <c r="DX391" s="533"/>
      <c r="DY391" s="533"/>
      <c r="DZ391" s="533"/>
      <c r="EA391" s="533"/>
      <c r="EB391" s="533"/>
      <c r="EC391" s="533"/>
      <c r="ED391" s="533"/>
      <c r="EE391" s="533"/>
      <c r="EF391" s="533"/>
      <c r="EG391" s="533"/>
      <c r="EH391" s="533"/>
      <c r="EI391" s="533"/>
      <c r="EJ391" s="533"/>
      <c r="EK391" s="533"/>
      <c r="EL391" s="533"/>
      <c r="EM391" s="533"/>
      <c r="EN391" s="533"/>
      <c r="EO391" s="533"/>
      <c r="EP391" s="533"/>
      <c r="EQ391" s="533"/>
      <c r="ER391" s="533"/>
      <c r="ES391" s="533"/>
      <c r="ET391" s="533"/>
      <c r="EU391" s="533"/>
      <c r="EV391" s="533"/>
      <c r="EW391" s="533"/>
      <c r="EX391" s="533"/>
      <c r="EY391" s="533"/>
      <c r="EZ391" s="533"/>
      <c r="FA391" s="533"/>
      <c r="FB391" s="533"/>
      <c r="FC391" s="533"/>
      <c r="FD391" s="533"/>
      <c r="FE391" s="533"/>
      <c r="FF391" s="533"/>
      <c r="FG391" s="533"/>
      <c r="FH391" s="533"/>
      <c r="FI391" s="533"/>
      <c r="FJ391" s="533"/>
      <c r="FK391" s="533"/>
      <c r="FL391" s="533"/>
      <c r="FM391" s="533"/>
      <c r="FN391" s="533"/>
      <c r="FO391" s="533"/>
      <c r="FP391" s="533"/>
      <c r="FQ391" s="533"/>
      <c r="FR391" s="533"/>
      <c r="FS391" s="533"/>
      <c r="FT391" s="533"/>
      <c r="FU391" s="533"/>
      <c r="FV391" s="533"/>
      <c r="FW391" s="533"/>
      <c r="FX391" s="533"/>
      <c r="FY391" s="533"/>
      <c r="FZ391" s="533"/>
      <c r="GA391" s="533"/>
      <c r="GB391" s="533"/>
      <c r="GC391" s="533"/>
      <c r="GD391" s="533"/>
      <c r="GE391" s="533"/>
      <c r="GF391" s="533"/>
      <c r="GG391" s="533"/>
      <c r="GH391" s="533"/>
      <c r="GI391" s="533"/>
      <c r="GJ391" s="533"/>
      <c r="GK391" s="533"/>
      <c r="GL391" s="533"/>
      <c r="GM391" s="533"/>
      <c r="GN391" s="533"/>
      <c r="GO391" s="533"/>
      <c r="GP391" s="533"/>
      <c r="GQ391" s="533"/>
      <c r="GR391" s="533"/>
      <c r="GS391" s="533"/>
      <c r="GT391" s="533"/>
      <c r="GU391" s="533"/>
      <c r="GV391" s="533"/>
      <c r="GW391" s="533"/>
      <c r="GX391" s="533"/>
      <c r="GY391" s="533"/>
      <c r="GZ391" s="533"/>
      <c r="HA391" s="533"/>
      <c r="HB391" s="533"/>
      <c r="HC391" s="533"/>
      <c r="HD391" s="533"/>
      <c r="HE391" s="533"/>
      <c r="HF391" s="533"/>
      <c r="HG391" s="533"/>
      <c r="HH391" s="533"/>
      <c r="HI391" s="533"/>
      <c r="HJ391" s="533"/>
      <c r="HK391" s="533"/>
      <c r="HL391" s="533"/>
      <c r="HM391" s="533"/>
      <c r="HN391" s="533"/>
      <c r="HO391" s="533"/>
      <c r="HP391" s="533"/>
      <c r="HQ391" s="533"/>
      <c r="HR391" s="533"/>
      <c r="HS391" s="533"/>
      <c r="HT391" s="533"/>
      <c r="HU391" s="533"/>
      <c r="HV391" s="533"/>
      <c r="HW391" s="533"/>
      <c r="HX391" s="533"/>
      <c r="HY391" s="533"/>
      <c r="HZ391" s="533"/>
      <c r="IA391" s="533"/>
      <c r="IB391" s="533"/>
      <c r="IC391" s="533"/>
      <c r="ID391" s="533"/>
      <c r="IE391" s="533"/>
      <c r="IF391" s="533"/>
      <c r="IG391" s="533"/>
      <c r="IH391" s="533"/>
      <c r="II391" s="533"/>
      <c r="IJ391" s="533"/>
      <c r="IK391" s="533"/>
      <c r="IL391" s="533"/>
      <c r="IM391" s="533"/>
      <c r="IN391" s="533"/>
      <c r="IO391" s="533"/>
      <c r="IP391" s="533"/>
      <c r="IQ391" s="533"/>
      <c r="IR391" s="533"/>
      <c r="IS391" s="533"/>
      <c r="IT391" s="533"/>
      <c r="IU391" s="533"/>
      <c r="IV391" s="533"/>
    </row>
    <row r="392" spans="1:256" s="274" customFormat="1" ht="14.1" customHeight="1" x14ac:dyDescent="0.2">
      <c r="A392" s="268">
        <v>99011</v>
      </c>
      <c r="B392" s="151"/>
      <c r="C392" s="151" t="s">
        <v>1019</v>
      </c>
      <c r="D392" s="159" t="s">
        <v>1018</v>
      </c>
      <c r="E392" s="269" t="s">
        <v>1017</v>
      </c>
      <c r="F392" s="204" t="s">
        <v>13</v>
      </c>
      <c r="G392" s="160"/>
      <c r="H392" s="205">
        <v>6246</v>
      </c>
      <c r="I392" s="304">
        <v>6246</v>
      </c>
      <c r="J392" s="273"/>
    </row>
    <row r="393" spans="1:256" s="274" customFormat="1" ht="14.1" customHeight="1" x14ac:dyDescent="0.2">
      <c r="A393" s="268">
        <v>99023</v>
      </c>
      <c r="B393" s="417"/>
      <c r="C393" s="151" t="s">
        <v>1653</v>
      </c>
      <c r="D393" s="445" t="s">
        <v>1654</v>
      </c>
      <c r="E393" s="269" t="s">
        <v>1017</v>
      </c>
      <c r="F393" s="204" t="s">
        <v>13</v>
      </c>
      <c r="G393" s="418"/>
      <c r="H393" s="205">
        <v>5333.57</v>
      </c>
      <c r="I393" s="304">
        <v>5333.57</v>
      </c>
      <c r="J393" s="443"/>
      <c r="K393" s="533"/>
      <c r="L393" s="533"/>
      <c r="M393" s="533"/>
      <c r="N393" s="533"/>
      <c r="O393" s="533"/>
      <c r="P393" s="533"/>
      <c r="Q393" s="533"/>
      <c r="R393" s="533"/>
      <c r="S393" s="533"/>
      <c r="T393" s="533"/>
      <c r="U393" s="533"/>
      <c r="V393" s="533"/>
      <c r="W393" s="533"/>
      <c r="X393" s="533"/>
      <c r="Y393" s="533"/>
      <c r="Z393" s="533"/>
      <c r="AA393" s="533"/>
      <c r="AB393" s="533"/>
      <c r="AC393" s="533"/>
      <c r="AD393" s="533"/>
      <c r="AE393" s="533"/>
      <c r="AF393" s="533"/>
      <c r="AG393" s="533"/>
      <c r="AH393" s="533"/>
      <c r="AI393" s="533"/>
      <c r="AJ393" s="533"/>
      <c r="AK393" s="533"/>
      <c r="AL393" s="533"/>
      <c r="AM393" s="533"/>
      <c r="AN393" s="533"/>
      <c r="AO393" s="533"/>
      <c r="AP393" s="533"/>
      <c r="AQ393" s="533"/>
      <c r="AR393" s="533"/>
      <c r="AS393" s="533"/>
      <c r="AT393" s="533"/>
      <c r="AU393" s="533"/>
      <c r="AV393" s="533"/>
      <c r="AW393" s="533"/>
      <c r="AX393" s="533"/>
      <c r="AY393" s="533"/>
      <c r="AZ393" s="533"/>
      <c r="BA393" s="533"/>
      <c r="BB393" s="533"/>
      <c r="BC393" s="533"/>
      <c r="BD393" s="533"/>
      <c r="BE393" s="533"/>
      <c r="BF393" s="533"/>
      <c r="BG393" s="533"/>
      <c r="BH393" s="533"/>
      <c r="BI393" s="533"/>
      <c r="BJ393" s="533"/>
      <c r="BK393" s="533"/>
      <c r="BL393" s="533"/>
      <c r="BM393" s="533"/>
      <c r="BN393" s="533"/>
      <c r="BO393" s="533"/>
      <c r="BP393" s="533"/>
      <c r="BQ393" s="533"/>
      <c r="BR393" s="533"/>
      <c r="BS393" s="533"/>
      <c r="BT393" s="533"/>
      <c r="BU393" s="533"/>
      <c r="BV393" s="533"/>
      <c r="BW393" s="533"/>
      <c r="BX393" s="533"/>
      <c r="BY393" s="533"/>
      <c r="BZ393" s="533"/>
      <c r="CA393" s="533"/>
      <c r="CB393" s="533"/>
      <c r="CC393" s="533"/>
      <c r="CD393" s="533"/>
      <c r="CE393" s="533"/>
      <c r="CF393" s="533"/>
      <c r="CG393" s="533"/>
      <c r="CH393" s="533"/>
      <c r="CI393" s="533"/>
      <c r="CJ393" s="533"/>
      <c r="CK393" s="533"/>
      <c r="CL393" s="533"/>
      <c r="CM393" s="533"/>
      <c r="CN393" s="533"/>
      <c r="CO393" s="533"/>
      <c r="CP393" s="533"/>
      <c r="CQ393" s="533"/>
      <c r="CR393" s="533"/>
      <c r="CS393" s="533"/>
      <c r="CT393" s="533"/>
      <c r="CU393" s="533"/>
      <c r="CV393" s="533"/>
      <c r="CW393" s="533"/>
      <c r="CX393" s="533"/>
      <c r="CY393" s="533"/>
      <c r="CZ393" s="533"/>
      <c r="DA393" s="533"/>
      <c r="DB393" s="533"/>
      <c r="DC393" s="533"/>
      <c r="DD393" s="533"/>
      <c r="DE393" s="533"/>
      <c r="DF393" s="533"/>
      <c r="DG393" s="533"/>
      <c r="DH393" s="533"/>
      <c r="DI393" s="533"/>
      <c r="DJ393" s="533"/>
      <c r="DK393" s="533"/>
      <c r="DL393" s="533"/>
      <c r="DM393" s="533"/>
      <c r="DN393" s="533"/>
      <c r="DO393" s="533"/>
      <c r="DP393" s="533"/>
      <c r="DQ393" s="533"/>
      <c r="DR393" s="533"/>
      <c r="DS393" s="533"/>
      <c r="DT393" s="533"/>
      <c r="DU393" s="533"/>
      <c r="DV393" s="533"/>
      <c r="DW393" s="533"/>
      <c r="DX393" s="533"/>
      <c r="DY393" s="533"/>
      <c r="DZ393" s="533"/>
      <c r="EA393" s="533"/>
      <c r="EB393" s="533"/>
      <c r="EC393" s="533"/>
      <c r="ED393" s="533"/>
      <c r="EE393" s="533"/>
      <c r="EF393" s="533"/>
      <c r="EG393" s="533"/>
      <c r="EH393" s="533"/>
      <c r="EI393" s="533"/>
      <c r="EJ393" s="533"/>
      <c r="EK393" s="533"/>
      <c r="EL393" s="533"/>
      <c r="EM393" s="533"/>
      <c r="EN393" s="533"/>
      <c r="EO393" s="533"/>
      <c r="EP393" s="533"/>
      <c r="EQ393" s="533"/>
      <c r="ER393" s="533"/>
      <c r="ES393" s="533"/>
      <c r="ET393" s="533"/>
      <c r="EU393" s="533"/>
      <c r="EV393" s="533"/>
      <c r="EW393" s="533"/>
      <c r="EX393" s="533"/>
      <c r="EY393" s="533"/>
      <c r="EZ393" s="533"/>
      <c r="FA393" s="533"/>
      <c r="FB393" s="533"/>
      <c r="FC393" s="533"/>
      <c r="FD393" s="533"/>
      <c r="FE393" s="533"/>
      <c r="FF393" s="533"/>
      <c r="FG393" s="533"/>
      <c r="FH393" s="533"/>
      <c r="FI393" s="533"/>
      <c r="FJ393" s="533"/>
      <c r="FK393" s="533"/>
      <c r="FL393" s="533"/>
      <c r="FM393" s="533"/>
      <c r="FN393" s="533"/>
      <c r="FO393" s="533"/>
      <c r="FP393" s="533"/>
      <c r="FQ393" s="533"/>
      <c r="FR393" s="533"/>
      <c r="FS393" s="533"/>
      <c r="FT393" s="533"/>
      <c r="FU393" s="533"/>
      <c r="FV393" s="533"/>
      <c r="FW393" s="533"/>
      <c r="FX393" s="533"/>
      <c r="FY393" s="533"/>
      <c r="FZ393" s="533"/>
      <c r="GA393" s="533"/>
      <c r="GB393" s="533"/>
      <c r="GC393" s="533"/>
      <c r="GD393" s="533"/>
      <c r="GE393" s="533"/>
      <c r="GF393" s="533"/>
      <c r="GG393" s="533"/>
      <c r="GH393" s="533"/>
      <c r="GI393" s="533"/>
      <c r="GJ393" s="533"/>
      <c r="GK393" s="533"/>
      <c r="GL393" s="533"/>
      <c r="GM393" s="533"/>
      <c r="GN393" s="533"/>
      <c r="GO393" s="533"/>
      <c r="GP393" s="533"/>
      <c r="GQ393" s="533"/>
      <c r="GR393" s="533"/>
      <c r="GS393" s="533"/>
      <c r="GT393" s="533"/>
      <c r="GU393" s="533"/>
      <c r="GV393" s="533"/>
      <c r="GW393" s="533"/>
      <c r="GX393" s="533"/>
      <c r="GY393" s="533"/>
      <c r="GZ393" s="533"/>
      <c r="HA393" s="533"/>
      <c r="HB393" s="533"/>
      <c r="HC393" s="533"/>
      <c r="HD393" s="533"/>
      <c r="HE393" s="533"/>
      <c r="HF393" s="533"/>
      <c r="HG393" s="533"/>
      <c r="HH393" s="533"/>
      <c r="HI393" s="533"/>
      <c r="HJ393" s="533"/>
      <c r="HK393" s="533"/>
      <c r="HL393" s="533"/>
      <c r="HM393" s="533"/>
      <c r="HN393" s="533"/>
      <c r="HO393" s="533"/>
      <c r="HP393" s="533"/>
      <c r="HQ393" s="533"/>
      <c r="HR393" s="533"/>
      <c r="HS393" s="533"/>
      <c r="HT393" s="533"/>
      <c r="HU393" s="533"/>
      <c r="HV393" s="533"/>
      <c r="HW393" s="533"/>
      <c r="HX393" s="533"/>
      <c r="HY393" s="533"/>
      <c r="HZ393" s="533"/>
      <c r="IA393" s="533"/>
      <c r="IB393" s="533"/>
      <c r="IC393" s="533"/>
      <c r="ID393" s="533"/>
      <c r="IE393" s="533"/>
      <c r="IF393" s="533"/>
      <c r="IG393" s="533"/>
      <c r="IH393" s="533"/>
      <c r="II393" s="533"/>
      <c r="IJ393" s="533"/>
      <c r="IK393" s="533"/>
      <c r="IL393" s="533"/>
      <c r="IM393" s="533"/>
      <c r="IN393" s="533"/>
      <c r="IO393" s="533"/>
      <c r="IP393" s="533"/>
      <c r="IQ393" s="533"/>
      <c r="IR393" s="533"/>
      <c r="IS393" s="533"/>
      <c r="IT393" s="533"/>
      <c r="IU393" s="533"/>
      <c r="IV393" s="533"/>
    </row>
    <row r="394" spans="1:256" s="294" customFormat="1" ht="14.1" customHeight="1" x14ac:dyDescent="0.2">
      <c r="A394" s="281">
        <v>99010</v>
      </c>
      <c r="B394" s="173"/>
      <c r="C394" s="269" t="s">
        <v>1020</v>
      </c>
      <c r="D394" s="159" t="s">
        <v>1021</v>
      </c>
      <c r="E394" s="269" t="s">
        <v>1017</v>
      </c>
      <c r="F394" s="204" t="s">
        <v>13</v>
      </c>
      <c r="G394" s="214"/>
      <c r="H394" s="205">
        <v>5822</v>
      </c>
      <c r="I394" s="304">
        <v>5822</v>
      </c>
      <c r="J394" s="293"/>
    </row>
    <row r="395" spans="1:256" s="294" customFormat="1" ht="14.1" customHeight="1" x14ac:dyDescent="0.2">
      <c r="A395" s="281">
        <v>99009</v>
      </c>
      <c r="B395" s="151"/>
      <c r="C395" s="296" t="s">
        <v>1022</v>
      </c>
      <c r="D395" s="159" t="s">
        <v>1023</v>
      </c>
      <c r="E395" s="269" t="s">
        <v>1017</v>
      </c>
      <c r="F395" s="204" t="s">
        <v>13</v>
      </c>
      <c r="G395" s="160"/>
      <c r="H395" s="205">
        <v>7463</v>
      </c>
      <c r="I395" s="304">
        <v>7463</v>
      </c>
      <c r="J395" s="273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274"/>
      <c r="AK395" s="274"/>
      <c r="AL395" s="274"/>
      <c r="AM395" s="274"/>
      <c r="AN395" s="274"/>
      <c r="AO395" s="274"/>
      <c r="AP395" s="274"/>
      <c r="AQ395" s="274"/>
      <c r="AR395" s="274"/>
      <c r="AS395" s="274"/>
      <c r="AT395" s="274"/>
      <c r="AU395" s="274"/>
      <c r="AV395" s="274"/>
      <c r="AW395" s="274"/>
      <c r="AX395" s="274"/>
      <c r="AY395" s="274"/>
      <c r="AZ395" s="274"/>
      <c r="BA395" s="274"/>
      <c r="BB395" s="274"/>
      <c r="BC395" s="274"/>
      <c r="BD395" s="274"/>
      <c r="BE395" s="274"/>
      <c r="BF395" s="274"/>
      <c r="BG395" s="274"/>
      <c r="BH395" s="274"/>
      <c r="BI395" s="274"/>
      <c r="BJ395" s="274"/>
      <c r="BK395" s="274"/>
      <c r="BL395" s="274"/>
      <c r="BM395" s="274"/>
      <c r="BN395" s="274"/>
      <c r="BO395" s="274"/>
      <c r="BP395" s="274"/>
      <c r="BQ395" s="274"/>
      <c r="BR395" s="274"/>
      <c r="BS395" s="274"/>
      <c r="BT395" s="274"/>
      <c r="BU395" s="274"/>
      <c r="BV395" s="274"/>
      <c r="BW395" s="274"/>
      <c r="BX395" s="274"/>
      <c r="BY395" s="274"/>
      <c r="BZ395" s="274"/>
      <c r="CA395" s="274"/>
      <c r="CB395" s="274"/>
      <c r="CC395" s="274"/>
      <c r="CD395" s="274"/>
      <c r="CE395" s="274"/>
      <c r="CF395" s="274"/>
      <c r="CG395" s="274"/>
      <c r="CH395" s="274"/>
      <c r="CI395" s="274"/>
      <c r="CJ395" s="274"/>
      <c r="CK395" s="274"/>
      <c r="CL395" s="274"/>
      <c r="CM395" s="274"/>
      <c r="CN395" s="274"/>
      <c r="CO395" s="274"/>
      <c r="CP395" s="274"/>
      <c r="CQ395" s="274"/>
      <c r="CR395" s="274"/>
      <c r="CS395" s="274"/>
      <c r="CT395" s="274"/>
      <c r="CU395" s="274"/>
      <c r="CV395" s="274"/>
      <c r="CW395" s="274"/>
      <c r="CX395" s="274"/>
      <c r="CY395" s="274"/>
      <c r="CZ395" s="274"/>
      <c r="DA395" s="274"/>
      <c r="DB395" s="274"/>
      <c r="DC395" s="274"/>
      <c r="DD395" s="274"/>
      <c r="DE395" s="274"/>
      <c r="DF395" s="274"/>
      <c r="DG395" s="274"/>
      <c r="DH395" s="274"/>
      <c r="DI395" s="274"/>
      <c r="DJ395" s="274"/>
      <c r="DK395" s="274"/>
      <c r="DL395" s="274"/>
      <c r="DM395" s="274"/>
      <c r="DN395" s="274"/>
      <c r="DO395" s="274"/>
      <c r="DP395" s="274"/>
      <c r="DQ395" s="274"/>
      <c r="DR395" s="274"/>
      <c r="DS395" s="274"/>
      <c r="DT395" s="274"/>
      <c r="DU395" s="274"/>
      <c r="DV395" s="274"/>
      <c r="DW395" s="274"/>
      <c r="DX395" s="274"/>
      <c r="DY395" s="274"/>
      <c r="DZ395" s="274"/>
      <c r="EA395" s="274"/>
      <c r="EB395" s="274"/>
      <c r="EC395" s="274"/>
      <c r="ED395" s="274"/>
      <c r="EE395" s="274"/>
      <c r="EF395" s="274"/>
      <c r="EG395" s="274"/>
      <c r="EH395" s="274"/>
      <c r="EI395" s="274"/>
      <c r="EJ395" s="274"/>
      <c r="EK395" s="274"/>
      <c r="EL395" s="274"/>
      <c r="EM395" s="274"/>
      <c r="EN395" s="274"/>
      <c r="EO395" s="274"/>
      <c r="EP395" s="274"/>
      <c r="EQ395" s="274"/>
      <c r="ER395" s="274"/>
      <c r="ES395" s="274"/>
      <c r="ET395" s="274"/>
      <c r="EU395" s="274"/>
      <c r="EV395" s="274"/>
      <c r="EW395" s="274"/>
      <c r="EX395" s="274"/>
      <c r="EY395" s="274"/>
      <c r="EZ395" s="274"/>
      <c r="FA395" s="274"/>
      <c r="FB395" s="274"/>
      <c r="FC395" s="274"/>
      <c r="FD395" s="274"/>
      <c r="FE395" s="274"/>
      <c r="FF395" s="274"/>
      <c r="FG395" s="274"/>
      <c r="FH395" s="274"/>
      <c r="FI395" s="274"/>
      <c r="FJ395" s="274"/>
      <c r="FK395" s="274"/>
      <c r="FL395" s="274"/>
      <c r="FM395" s="274"/>
      <c r="FN395" s="274"/>
      <c r="FO395" s="274"/>
      <c r="FP395" s="274"/>
      <c r="FQ395" s="274"/>
      <c r="FR395" s="274"/>
      <c r="FS395" s="274"/>
      <c r="FT395" s="274"/>
      <c r="FU395" s="274"/>
      <c r="FV395" s="274"/>
      <c r="FW395" s="274"/>
      <c r="FX395" s="274"/>
      <c r="FY395" s="274"/>
      <c r="FZ395" s="274"/>
      <c r="GA395" s="274"/>
      <c r="GB395" s="274"/>
      <c r="GC395" s="274"/>
      <c r="GD395" s="274"/>
      <c r="GE395" s="274"/>
      <c r="GF395" s="274"/>
      <c r="GG395" s="274"/>
      <c r="GH395" s="274"/>
      <c r="GI395" s="274"/>
      <c r="GJ395" s="274"/>
      <c r="GK395" s="274"/>
      <c r="GL395" s="274"/>
      <c r="GM395" s="274"/>
      <c r="GN395" s="274"/>
      <c r="GO395" s="274"/>
      <c r="GP395" s="274"/>
      <c r="GQ395" s="274"/>
      <c r="GR395" s="274"/>
      <c r="GS395" s="274"/>
      <c r="GT395" s="274"/>
      <c r="GU395" s="274"/>
      <c r="GV395" s="274"/>
      <c r="GW395" s="274"/>
      <c r="GX395" s="274"/>
      <c r="GY395" s="274"/>
      <c r="GZ395" s="274"/>
      <c r="HA395" s="274"/>
      <c r="HB395" s="274"/>
      <c r="HC395" s="274"/>
      <c r="HD395" s="274"/>
      <c r="HE395" s="274"/>
      <c r="HF395" s="274"/>
      <c r="HG395" s="274"/>
      <c r="HH395" s="274"/>
      <c r="HI395" s="274"/>
      <c r="HJ395" s="274"/>
      <c r="HK395" s="274"/>
      <c r="HL395" s="274"/>
      <c r="HM395" s="274"/>
      <c r="HN395" s="274"/>
      <c r="HO395" s="274"/>
      <c r="HP395" s="274"/>
      <c r="HQ395" s="274"/>
      <c r="HR395" s="274"/>
      <c r="HS395" s="274"/>
      <c r="HT395" s="274"/>
      <c r="HU395" s="274"/>
      <c r="HV395" s="274"/>
      <c r="HW395" s="274"/>
      <c r="HX395" s="274"/>
      <c r="HY395" s="274"/>
      <c r="HZ395" s="274"/>
      <c r="IA395" s="274"/>
      <c r="IB395" s="274"/>
      <c r="IC395" s="274"/>
      <c r="ID395" s="274"/>
      <c r="IE395" s="274"/>
      <c r="IF395" s="274"/>
      <c r="IG395" s="274"/>
      <c r="IH395" s="274"/>
      <c r="II395" s="274"/>
      <c r="IJ395" s="274"/>
      <c r="IK395" s="274"/>
      <c r="IL395" s="274"/>
      <c r="IM395" s="274"/>
      <c r="IN395" s="274"/>
      <c r="IO395" s="274"/>
      <c r="IP395" s="274"/>
      <c r="IQ395" s="274"/>
      <c r="IR395" s="274"/>
      <c r="IS395" s="274"/>
      <c r="IT395" s="274"/>
      <c r="IU395" s="274"/>
      <c r="IV395" s="274"/>
    </row>
    <row r="396" spans="1:256" s="294" customFormat="1" ht="14.1" customHeight="1" x14ac:dyDescent="0.2">
      <c r="A396" s="290">
        <v>99024</v>
      </c>
      <c r="B396" s="417"/>
      <c r="C396" s="296" t="s">
        <v>1655</v>
      </c>
      <c r="D396" s="445" t="s">
        <v>1656</v>
      </c>
      <c r="E396" s="269" t="s">
        <v>1017</v>
      </c>
      <c r="F396" s="204" t="s">
        <v>13</v>
      </c>
      <c r="G396" s="418"/>
      <c r="H396" s="205">
        <v>8078.82</v>
      </c>
      <c r="I396" s="304">
        <v>8078.82</v>
      </c>
      <c r="J396" s="443"/>
      <c r="K396" s="533"/>
      <c r="L396" s="533"/>
      <c r="M396" s="533"/>
      <c r="N396" s="533"/>
      <c r="O396" s="533"/>
      <c r="P396" s="533"/>
      <c r="Q396" s="533"/>
      <c r="R396" s="533"/>
      <c r="S396" s="533"/>
      <c r="T396" s="533"/>
      <c r="U396" s="533"/>
      <c r="V396" s="533"/>
      <c r="W396" s="533"/>
      <c r="X396" s="533"/>
      <c r="Y396" s="533"/>
      <c r="Z396" s="533"/>
      <c r="AA396" s="533"/>
      <c r="AB396" s="533"/>
      <c r="AC396" s="533"/>
      <c r="AD396" s="533"/>
      <c r="AE396" s="533"/>
      <c r="AF396" s="533"/>
      <c r="AG396" s="533"/>
      <c r="AH396" s="533"/>
      <c r="AI396" s="533"/>
      <c r="AJ396" s="533"/>
      <c r="AK396" s="533"/>
      <c r="AL396" s="533"/>
      <c r="AM396" s="533"/>
      <c r="AN396" s="533"/>
      <c r="AO396" s="533"/>
      <c r="AP396" s="533"/>
      <c r="AQ396" s="533"/>
      <c r="AR396" s="533"/>
      <c r="AS396" s="533"/>
      <c r="AT396" s="533"/>
      <c r="AU396" s="533"/>
      <c r="AV396" s="533"/>
      <c r="AW396" s="533"/>
      <c r="AX396" s="533"/>
      <c r="AY396" s="533"/>
      <c r="AZ396" s="533"/>
      <c r="BA396" s="533"/>
      <c r="BB396" s="533"/>
      <c r="BC396" s="533"/>
      <c r="BD396" s="533"/>
      <c r="BE396" s="533"/>
      <c r="BF396" s="533"/>
      <c r="BG396" s="533"/>
      <c r="BH396" s="533"/>
      <c r="BI396" s="533"/>
      <c r="BJ396" s="533"/>
      <c r="BK396" s="533"/>
      <c r="BL396" s="533"/>
      <c r="BM396" s="533"/>
      <c r="BN396" s="533"/>
      <c r="BO396" s="533"/>
      <c r="BP396" s="533"/>
      <c r="BQ396" s="533"/>
      <c r="BR396" s="533"/>
      <c r="BS396" s="533"/>
      <c r="BT396" s="533"/>
      <c r="BU396" s="533"/>
      <c r="BV396" s="533"/>
      <c r="BW396" s="533"/>
      <c r="BX396" s="533"/>
      <c r="BY396" s="533"/>
      <c r="BZ396" s="533"/>
      <c r="CA396" s="533"/>
      <c r="CB396" s="533"/>
      <c r="CC396" s="533"/>
      <c r="CD396" s="533"/>
      <c r="CE396" s="533"/>
      <c r="CF396" s="533"/>
      <c r="CG396" s="533"/>
      <c r="CH396" s="533"/>
      <c r="CI396" s="533"/>
      <c r="CJ396" s="533"/>
      <c r="CK396" s="533"/>
      <c r="CL396" s="533"/>
      <c r="CM396" s="533"/>
      <c r="CN396" s="533"/>
      <c r="CO396" s="533"/>
      <c r="CP396" s="533"/>
      <c r="CQ396" s="533"/>
      <c r="CR396" s="533"/>
      <c r="CS396" s="533"/>
      <c r="CT396" s="533"/>
      <c r="CU396" s="533"/>
      <c r="CV396" s="533"/>
      <c r="CW396" s="533"/>
      <c r="CX396" s="533"/>
      <c r="CY396" s="533"/>
      <c r="CZ396" s="533"/>
      <c r="DA396" s="533"/>
      <c r="DB396" s="533"/>
      <c r="DC396" s="533"/>
      <c r="DD396" s="533"/>
      <c r="DE396" s="533"/>
      <c r="DF396" s="533"/>
      <c r="DG396" s="533"/>
      <c r="DH396" s="533"/>
      <c r="DI396" s="533"/>
      <c r="DJ396" s="533"/>
      <c r="DK396" s="533"/>
      <c r="DL396" s="533"/>
      <c r="DM396" s="533"/>
      <c r="DN396" s="533"/>
      <c r="DO396" s="533"/>
      <c r="DP396" s="533"/>
      <c r="DQ396" s="533"/>
      <c r="DR396" s="533"/>
      <c r="DS396" s="533"/>
      <c r="DT396" s="533"/>
      <c r="DU396" s="533"/>
      <c r="DV396" s="533"/>
      <c r="DW396" s="533"/>
      <c r="DX396" s="533"/>
      <c r="DY396" s="533"/>
      <c r="DZ396" s="533"/>
      <c r="EA396" s="533"/>
      <c r="EB396" s="533"/>
      <c r="EC396" s="533"/>
      <c r="ED396" s="533"/>
      <c r="EE396" s="533"/>
      <c r="EF396" s="533"/>
      <c r="EG396" s="533"/>
      <c r="EH396" s="533"/>
      <c r="EI396" s="533"/>
      <c r="EJ396" s="533"/>
      <c r="EK396" s="533"/>
      <c r="EL396" s="533"/>
      <c r="EM396" s="533"/>
      <c r="EN396" s="533"/>
      <c r="EO396" s="533"/>
      <c r="EP396" s="533"/>
      <c r="EQ396" s="533"/>
      <c r="ER396" s="533"/>
      <c r="ES396" s="533"/>
      <c r="ET396" s="533"/>
      <c r="EU396" s="533"/>
      <c r="EV396" s="533"/>
      <c r="EW396" s="533"/>
      <c r="EX396" s="533"/>
      <c r="EY396" s="533"/>
      <c r="EZ396" s="533"/>
      <c r="FA396" s="533"/>
      <c r="FB396" s="533"/>
      <c r="FC396" s="533"/>
      <c r="FD396" s="533"/>
      <c r="FE396" s="533"/>
      <c r="FF396" s="533"/>
      <c r="FG396" s="533"/>
      <c r="FH396" s="533"/>
      <c r="FI396" s="533"/>
      <c r="FJ396" s="533"/>
      <c r="FK396" s="533"/>
      <c r="FL396" s="533"/>
      <c r="FM396" s="533"/>
      <c r="FN396" s="533"/>
      <c r="FO396" s="533"/>
      <c r="FP396" s="533"/>
      <c r="FQ396" s="533"/>
      <c r="FR396" s="533"/>
      <c r="FS396" s="533"/>
      <c r="FT396" s="533"/>
      <c r="FU396" s="533"/>
      <c r="FV396" s="533"/>
      <c r="FW396" s="533"/>
      <c r="FX396" s="533"/>
      <c r="FY396" s="533"/>
      <c r="FZ396" s="533"/>
      <c r="GA396" s="533"/>
      <c r="GB396" s="533"/>
      <c r="GC396" s="533"/>
      <c r="GD396" s="533"/>
      <c r="GE396" s="533"/>
      <c r="GF396" s="533"/>
      <c r="GG396" s="533"/>
      <c r="GH396" s="533"/>
      <c r="GI396" s="533"/>
      <c r="GJ396" s="533"/>
      <c r="GK396" s="533"/>
      <c r="GL396" s="533"/>
      <c r="GM396" s="533"/>
      <c r="GN396" s="533"/>
      <c r="GO396" s="533"/>
      <c r="GP396" s="533"/>
      <c r="GQ396" s="533"/>
      <c r="GR396" s="533"/>
      <c r="GS396" s="533"/>
      <c r="GT396" s="533"/>
      <c r="GU396" s="533"/>
      <c r="GV396" s="533"/>
      <c r="GW396" s="533"/>
      <c r="GX396" s="533"/>
      <c r="GY396" s="533"/>
      <c r="GZ396" s="533"/>
      <c r="HA396" s="533"/>
      <c r="HB396" s="533"/>
      <c r="HC396" s="533"/>
      <c r="HD396" s="533"/>
      <c r="HE396" s="533"/>
      <c r="HF396" s="533"/>
      <c r="HG396" s="533"/>
      <c r="HH396" s="533"/>
      <c r="HI396" s="533"/>
      <c r="HJ396" s="533"/>
      <c r="HK396" s="533"/>
      <c r="HL396" s="533"/>
      <c r="HM396" s="533"/>
      <c r="HN396" s="533"/>
      <c r="HO396" s="533"/>
      <c r="HP396" s="533"/>
      <c r="HQ396" s="533"/>
      <c r="HR396" s="533"/>
      <c r="HS396" s="533"/>
      <c r="HT396" s="533"/>
      <c r="HU396" s="533"/>
      <c r="HV396" s="533"/>
      <c r="HW396" s="533"/>
      <c r="HX396" s="533"/>
      <c r="HY396" s="533"/>
      <c r="HZ396" s="533"/>
      <c r="IA396" s="533"/>
      <c r="IB396" s="533"/>
      <c r="IC396" s="533"/>
      <c r="ID396" s="533"/>
      <c r="IE396" s="533"/>
      <c r="IF396" s="533"/>
      <c r="IG396" s="533"/>
      <c r="IH396" s="533"/>
      <c r="II396" s="533"/>
      <c r="IJ396" s="533"/>
      <c r="IK396" s="533"/>
      <c r="IL396" s="533"/>
      <c r="IM396" s="533"/>
      <c r="IN396" s="533"/>
      <c r="IO396" s="533"/>
      <c r="IP396" s="533"/>
      <c r="IQ396" s="533"/>
      <c r="IR396" s="533"/>
      <c r="IS396" s="533"/>
      <c r="IT396" s="533"/>
      <c r="IU396" s="533"/>
      <c r="IV396" s="533"/>
    </row>
    <row r="397" spans="1:256" s="294" customFormat="1" ht="14.1" customHeight="1" x14ac:dyDescent="0.2">
      <c r="A397" s="290">
        <v>99007</v>
      </c>
      <c r="B397" s="10"/>
      <c r="C397" s="255" t="s">
        <v>1033</v>
      </c>
      <c r="D397" s="208" t="s">
        <v>1034</v>
      </c>
      <c r="E397" s="272" t="s">
        <v>1017</v>
      </c>
      <c r="F397" s="259" t="s">
        <v>13</v>
      </c>
      <c r="G397" s="6"/>
      <c r="H397" s="260">
        <v>15878</v>
      </c>
      <c r="I397" s="304">
        <v>15878</v>
      </c>
      <c r="J397" s="261"/>
      <c r="K397" s="303"/>
      <c r="L397" s="303"/>
      <c r="M397" s="303"/>
      <c r="N397" s="303"/>
      <c r="O397" s="303"/>
      <c r="P397" s="303"/>
      <c r="Q397" s="303"/>
      <c r="R397" s="303"/>
      <c r="S397" s="303"/>
      <c r="T397" s="303"/>
      <c r="U397" s="303"/>
      <c r="V397" s="303"/>
      <c r="W397" s="303"/>
      <c r="X397" s="303"/>
      <c r="Y397" s="303"/>
      <c r="Z397" s="303"/>
      <c r="AA397" s="303"/>
      <c r="AB397" s="303"/>
      <c r="AC397" s="303"/>
      <c r="AD397" s="303"/>
      <c r="AE397" s="303"/>
      <c r="AF397" s="303"/>
      <c r="AG397" s="303"/>
      <c r="AH397" s="303"/>
      <c r="AI397" s="303"/>
      <c r="AJ397" s="303"/>
      <c r="AK397" s="303"/>
      <c r="AL397" s="303"/>
      <c r="AM397" s="303"/>
      <c r="AN397" s="303"/>
      <c r="AO397" s="303"/>
      <c r="AP397" s="303"/>
      <c r="AQ397" s="303"/>
      <c r="AR397" s="303"/>
      <c r="AS397" s="303"/>
      <c r="AT397" s="303"/>
      <c r="AU397" s="303"/>
      <c r="AV397" s="303"/>
      <c r="AW397" s="303"/>
      <c r="AX397" s="303"/>
      <c r="AY397" s="303"/>
      <c r="AZ397" s="303"/>
      <c r="BA397" s="303"/>
      <c r="BB397" s="303"/>
      <c r="BC397" s="303"/>
      <c r="BD397" s="303"/>
      <c r="BE397" s="303"/>
      <c r="BF397" s="303"/>
      <c r="BG397" s="303"/>
      <c r="BH397" s="303"/>
      <c r="BI397" s="303"/>
      <c r="BJ397" s="303"/>
      <c r="BK397" s="303"/>
      <c r="BL397" s="303"/>
      <c r="BM397" s="303"/>
      <c r="BN397" s="303"/>
      <c r="BO397" s="303"/>
      <c r="BP397" s="303"/>
      <c r="BQ397" s="303"/>
      <c r="BR397" s="303"/>
      <c r="BS397" s="303"/>
      <c r="BT397" s="303"/>
      <c r="BU397" s="303"/>
      <c r="BV397" s="303"/>
      <c r="BW397" s="303"/>
      <c r="BX397" s="303"/>
      <c r="BY397" s="303"/>
      <c r="BZ397" s="303"/>
      <c r="CA397" s="303"/>
      <c r="CB397" s="303"/>
      <c r="CC397" s="303"/>
      <c r="CD397" s="303"/>
      <c r="CE397" s="303"/>
      <c r="CF397" s="303"/>
      <c r="CG397" s="303"/>
      <c r="CH397" s="303"/>
      <c r="CI397" s="303"/>
      <c r="CJ397" s="303"/>
      <c r="CK397" s="303"/>
      <c r="CL397" s="303"/>
      <c r="CM397" s="303"/>
      <c r="CN397" s="303"/>
      <c r="CO397" s="303"/>
      <c r="CP397" s="303"/>
      <c r="CQ397" s="303"/>
      <c r="CR397" s="303"/>
      <c r="CS397" s="303"/>
      <c r="CT397" s="303"/>
      <c r="CU397" s="303"/>
      <c r="CV397" s="303"/>
      <c r="CW397" s="303"/>
      <c r="CX397" s="303"/>
      <c r="CY397" s="303"/>
      <c r="CZ397" s="303"/>
      <c r="DA397" s="303"/>
      <c r="DB397" s="303"/>
      <c r="DC397" s="303"/>
      <c r="DD397" s="303"/>
      <c r="DE397" s="303"/>
      <c r="DF397" s="303"/>
      <c r="DG397" s="303"/>
      <c r="DH397" s="303"/>
      <c r="DI397" s="303"/>
      <c r="DJ397" s="303"/>
      <c r="DK397" s="303"/>
      <c r="DL397" s="303"/>
      <c r="DM397" s="303"/>
      <c r="DN397" s="303"/>
      <c r="DO397" s="303"/>
      <c r="DP397" s="303"/>
      <c r="DQ397" s="303"/>
      <c r="DR397" s="303"/>
      <c r="DS397" s="303"/>
      <c r="DT397" s="303"/>
      <c r="DU397" s="303"/>
      <c r="DV397" s="303"/>
      <c r="DW397" s="303"/>
      <c r="DX397" s="303"/>
      <c r="DY397" s="303"/>
      <c r="DZ397" s="303"/>
      <c r="EA397" s="303"/>
      <c r="EB397" s="303"/>
      <c r="EC397" s="303"/>
      <c r="ED397" s="303"/>
      <c r="EE397" s="303"/>
      <c r="EF397" s="303"/>
      <c r="EG397" s="303"/>
      <c r="EH397" s="303"/>
      <c r="EI397" s="303"/>
      <c r="EJ397" s="303"/>
      <c r="EK397" s="303"/>
      <c r="EL397" s="303"/>
      <c r="EM397" s="303"/>
      <c r="EN397" s="303"/>
      <c r="EO397" s="303"/>
      <c r="EP397" s="303"/>
      <c r="EQ397" s="303"/>
      <c r="ER397" s="303"/>
      <c r="ES397" s="303"/>
      <c r="ET397" s="303"/>
      <c r="EU397" s="303"/>
      <c r="EV397" s="303"/>
      <c r="EW397" s="303"/>
      <c r="EX397" s="303"/>
      <c r="EY397" s="303"/>
      <c r="EZ397" s="303"/>
      <c r="FA397" s="303"/>
      <c r="FB397" s="303"/>
      <c r="FC397" s="303"/>
      <c r="FD397" s="303"/>
      <c r="FE397" s="303"/>
      <c r="FF397" s="303"/>
      <c r="FG397" s="303"/>
      <c r="FH397" s="303"/>
      <c r="FI397" s="303"/>
      <c r="FJ397" s="303"/>
      <c r="FK397" s="303"/>
      <c r="FL397" s="303"/>
      <c r="FM397" s="303"/>
      <c r="FN397" s="303"/>
      <c r="FO397" s="303"/>
      <c r="FP397" s="303"/>
      <c r="FQ397" s="303"/>
      <c r="FR397" s="303"/>
      <c r="FS397" s="303"/>
      <c r="FT397" s="303"/>
      <c r="FU397" s="303"/>
      <c r="FV397" s="303"/>
      <c r="FW397" s="303"/>
      <c r="FX397" s="303"/>
      <c r="FY397" s="303"/>
      <c r="FZ397" s="303"/>
      <c r="GA397" s="303"/>
      <c r="GB397" s="303"/>
      <c r="GC397" s="303"/>
      <c r="GD397" s="303"/>
      <c r="GE397" s="303"/>
      <c r="GF397" s="303"/>
      <c r="GG397" s="303"/>
      <c r="GH397" s="303"/>
      <c r="GI397" s="303"/>
      <c r="GJ397" s="303"/>
      <c r="GK397" s="303"/>
      <c r="GL397" s="303"/>
      <c r="GM397" s="303"/>
      <c r="GN397" s="303"/>
      <c r="GO397" s="303"/>
      <c r="GP397" s="303"/>
      <c r="GQ397" s="303"/>
      <c r="GR397" s="303"/>
      <c r="GS397" s="303"/>
      <c r="GT397" s="303"/>
      <c r="GU397" s="303"/>
      <c r="GV397" s="303"/>
      <c r="GW397" s="303"/>
      <c r="GX397" s="303"/>
      <c r="GY397" s="303"/>
      <c r="GZ397" s="303"/>
      <c r="HA397" s="303"/>
      <c r="HB397" s="303"/>
      <c r="HC397" s="303"/>
      <c r="HD397" s="303"/>
      <c r="HE397" s="303"/>
      <c r="HF397" s="303"/>
      <c r="HG397" s="303"/>
      <c r="HH397" s="303"/>
      <c r="HI397" s="303"/>
      <c r="HJ397" s="303"/>
      <c r="HK397" s="303"/>
      <c r="HL397" s="303"/>
      <c r="HM397" s="303"/>
      <c r="HN397" s="303"/>
      <c r="HO397" s="303"/>
      <c r="HP397" s="303"/>
      <c r="HQ397" s="303"/>
      <c r="HR397" s="303"/>
      <c r="HS397" s="303"/>
      <c r="HT397" s="303"/>
      <c r="HU397" s="303"/>
      <c r="HV397" s="303"/>
      <c r="HW397" s="303"/>
      <c r="HX397" s="303"/>
      <c r="HY397" s="303"/>
      <c r="HZ397" s="303"/>
      <c r="IA397" s="303"/>
      <c r="IB397" s="303"/>
      <c r="IC397" s="303"/>
      <c r="ID397" s="303"/>
      <c r="IE397" s="303"/>
      <c r="IF397" s="303"/>
      <c r="IG397" s="303"/>
      <c r="IH397" s="303"/>
      <c r="II397" s="303"/>
      <c r="IJ397" s="303"/>
      <c r="IK397" s="303"/>
      <c r="IL397" s="303"/>
      <c r="IM397" s="303"/>
      <c r="IN397" s="303"/>
      <c r="IO397" s="303"/>
      <c r="IP397" s="303"/>
      <c r="IQ397" s="303"/>
      <c r="IR397" s="303"/>
      <c r="IS397" s="303"/>
      <c r="IT397" s="303"/>
      <c r="IU397" s="303"/>
      <c r="IV397" s="303"/>
    </row>
    <row r="398" spans="1:256" s="284" customFormat="1" ht="14.1" customHeight="1" x14ac:dyDescent="0.2">
      <c r="A398" s="281">
        <v>99006</v>
      </c>
      <c r="B398" s="151"/>
      <c r="C398" s="296" t="s">
        <v>1035</v>
      </c>
      <c r="D398" s="159" t="s">
        <v>1036</v>
      </c>
      <c r="E398" s="269" t="s">
        <v>1017</v>
      </c>
      <c r="F398" s="204" t="s">
        <v>13</v>
      </c>
      <c r="G398" s="160"/>
      <c r="H398" s="205">
        <v>21171</v>
      </c>
      <c r="I398" s="304">
        <v>21171</v>
      </c>
      <c r="J398" s="270"/>
      <c r="K398" s="271"/>
      <c r="L398" s="271"/>
      <c r="M398" s="271"/>
      <c r="N398" s="271"/>
      <c r="O398" s="271"/>
      <c r="P398" s="271"/>
      <c r="Q398" s="271"/>
      <c r="R398" s="271"/>
      <c r="S398" s="271"/>
      <c r="T398" s="271"/>
      <c r="U398" s="271"/>
      <c r="V398" s="271"/>
      <c r="W398" s="271"/>
      <c r="X398" s="271"/>
      <c r="Y398" s="271"/>
      <c r="Z398" s="271"/>
      <c r="AA398" s="271"/>
      <c r="AB398" s="271"/>
      <c r="AC398" s="271"/>
      <c r="AD398" s="271"/>
      <c r="AE398" s="271"/>
      <c r="AF398" s="271"/>
      <c r="AG398" s="271"/>
      <c r="AH398" s="271"/>
      <c r="AI398" s="271"/>
      <c r="AJ398" s="271"/>
      <c r="AK398" s="271"/>
      <c r="AL398" s="271"/>
      <c r="AM398" s="271"/>
      <c r="AN398" s="271"/>
      <c r="AO398" s="271"/>
      <c r="AP398" s="271"/>
      <c r="AQ398" s="271"/>
      <c r="AR398" s="271"/>
      <c r="AS398" s="271"/>
      <c r="AT398" s="271"/>
      <c r="AU398" s="271"/>
      <c r="AV398" s="271"/>
      <c r="AW398" s="271"/>
      <c r="AX398" s="271"/>
      <c r="AY398" s="271"/>
      <c r="AZ398" s="271"/>
      <c r="BA398" s="271"/>
      <c r="BB398" s="271"/>
      <c r="BC398" s="271"/>
      <c r="BD398" s="271"/>
      <c r="BE398" s="271"/>
      <c r="BF398" s="271"/>
      <c r="BG398" s="271"/>
      <c r="BH398" s="271"/>
      <c r="BI398" s="271"/>
      <c r="BJ398" s="271"/>
      <c r="BK398" s="271"/>
      <c r="BL398" s="271"/>
      <c r="BM398" s="271"/>
      <c r="BN398" s="271"/>
      <c r="BO398" s="271"/>
      <c r="BP398" s="271"/>
      <c r="BQ398" s="271"/>
      <c r="BR398" s="271"/>
      <c r="BS398" s="271"/>
      <c r="BT398" s="271"/>
      <c r="BU398" s="271"/>
      <c r="BV398" s="271"/>
      <c r="BW398" s="271"/>
      <c r="BX398" s="271"/>
      <c r="BY398" s="271"/>
      <c r="BZ398" s="271"/>
      <c r="CA398" s="271"/>
      <c r="CB398" s="271"/>
      <c r="CC398" s="271"/>
      <c r="CD398" s="271"/>
      <c r="CE398" s="271"/>
      <c r="CF398" s="271"/>
      <c r="CG398" s="271"/>
      <c r="CH398" s="271"/>
      <c r="CI398" s="271"/>
      <c r="CJ398" s="271"/>
      <c r="CK398" s="271"/>
      <c r="CL398" s="271"/>
      <c r="CM398" s="271"/>
      <c r="CN398" s="271"/>
      <c r="CO398" s="271"/>
      <c r="CP398" s="271"/>
      <c r="CQ398" s="271"/>
      <c r="CR398" s="271"/>
      <c r="CS398" s="271"/>
      <c r="CT398" s="271"/>
      <c r="CU398" s="271"/>
      <c r="CV398" s="271"/>
      <c r="CW398" s="271"/>
      <c r="CX398" s="271"/>
      <c r="CY398" s="271"/>
      <c r="CZ398" s="271"/>
      <c r="DA398" s="271"/>
      <c r="DB398" s="271"/>
      <c r="DC398" s="271"/>
      <c r="DD398" s="271"/>
      <c r="DE398" s="271"/>
      <c r="DF398" s="271"/>
      <c r="DG398" s="271"/>
      <c r="DH398" s="271"/>
      <c r="DI398" s="271"/>
      <c r="DJ398" s="271"/>
      <c r="DK398" s="271"/>
      <c r="DL398" s="271"/>
      <c r="DM398" s="271"/>
      <c r="DN398" s="271"/>
      <c r="DO398" s="271"/>
      <c r="DP398" s="271"/>
      <c r="DQ398" s="271"/>
      <c r="DR398" s="271"/>
      <c r="DS398" s="271"/>
      <c r="DT398" s="271"/>
      <c r="DU398" s="271"/>
      <c r="DV398" s="271"/>
      <c r="DW398" s="271"/>
      <c r="DX398" s="271"/>
      <c r="DY398" s="271"/>
      <c r="DZ398" s="271"/>
      <c r="EA398" s="271"/>
      <c r="EB398" s="271"/>
      <c r="EC398" s="271"/>
      <c r="ED398" s="271"/>
      <c r="EE398" s="271"/>
      <c r="EF398" s="271"/>
      <c r="EG398" s="271"/>
      <c r="EH398" s="271"/>
      <c r="EI398" s="271"/>
      <c r="EJ398" s="271"/>
      <c r="EK398" s="271"/>
      <c r="EL398" s="271"/>
      <c r="EM398" s="271"/>
      <c r="EN398" s="271"/>
      <c r="EO398" s="271"/>
      <c r="EP398" s="271"/>
      <c r="EQ398" s="271"/>
      <c r="ER398" s="271"/>
      <c r="ES398" s="271"/>
      <c r="ET398" s="271"/>
      <c r="EU398" s="271"/>
      <c r="EV398" s="271"/>
      <c r="EW398" s="271"/>
      <c r="EX398" s="271"/>
      <c r="EY398" s="271"/>
      <c r="EZ398" s="271"/>
      <c r="FA398" s="271"/>
      <c r="FB398" s="271"/>
      <c r="FC398" s="271"/>
      <c r="FD398" s="271"/>
      <c r="FE398" s="271"/>
      <c r="FF398" s="271"/>
      <c r="FG398" s="271"/>
      <c r="FH398" s="271"/>
      <c r="FI398" s="271"/>
      <c r="FJ398" s="271"/>
      <c r="FK398" s="271"/>
      <c r="FL398" s="271"/>
      <c r="FM398" s="271"/>
      <c r="FN398" s="271"/>
      <c r="FO398" s="271"/>
      <c r="FP398" s="271"/>
      <c r="FQ398" s="271"/>
      <c r="FR398" s="271"/>
      <c r="FS398" s="271"/>
      <c r="FT398" s="271"/>
      <c r="FU398" s="271"/>
      <c r="FV398" s="271"/>
      <c r="FW398" s="271"/>
      <c r="FX398" s="271"/>
      <c r="FY398" s="271"/>
      <c r="FZ398" s="271"/>
      <c r="GA398" s="271"/>
      <c r="GB398" s="271"/>
      <c r="GC398" s="271"/>
      <c r="GD398" s="271"/>
      <c r="GE398" s="271"/>
      <c r="GF398" s="271"/>
      <c r="GG398" s="271"/>
      <c r="GH398" s="271"/>
      <c r="GI398" s="271"/>
      <c r="GJ398" s="271"/>
      <c r="GK398" s="271"/>
      <c r="GL398" s="271"/>
      <c r="GM398" s="271"/>
      <c r="GN398" s="271"/>
      <c r="GO398" s="271"/>
      <c r="GP398" s="271"/>
      <c r="GQ398" s="271"/>
      <c r="GR398" s="271"/>
      <c r="GS398" s="271"/>
      <c r="GT398" s="271"/>
      <c r="GU398" s="271"/>
      <c r="GV398" s="271"/>
      <c r="GW398" s="271"/>
      <c r="GX398" s="271"/>
      <c r="GY398" s="271"/>
      <c r="GZ398" s="271"/>
      <c r="HA398" s="271"/>
      <c r="HB398" s="271"/>
      <c r="HC398" s="271"/>
      <c r="HD398" s="271"/>
      <c r="HE398" s="271"/>
      <c r="HF398" s="271"/>
      <c r="HG398" s="271"/>
      <c r="HH398" s="271"/>
      <c r="HI398" s="271"/>
      <c r="HJ398" s="271"/>
      <c r="HK398" s="271"/>
      <c r="HL398" s="271"/>
      <c r="HM398" s="271"/>
      <c r="HN398" s="271"/>
      <c r="HO398" s="271"/>
      <c r="HP398" s="271"/>
      <c r="HQ398" s="271"/>
      <c r="HR398" s="271"/>
      <c r="HS398" s="271"/>
      <c r="HT398" s="271"/>
      <c r="HU398" s="271"/>
      <c r="HV398" s="271"/>
      <c r="HW398" s="271"/>
      <c r="HX398" s="271"/>
      <c r="HY398" s="271"/>
      <c r="HZ398" s="271"/>
      <c r="IA398" s="271"/>
      <c r="IB398" s="271"/>
      <c r="IC398" s="271"/>
      <c r="ID398" s="271"/>
      <c r="IE398" s="271"/>
      <c r="IF398" s="271"/>
      <c r="IG398" s="271"/>
      <c r="IH398" s="271"/>
      <c r="II398" s="271"/>
      <c r="IJ398" s="271"/>
      <c r="IK398" s="271"/>
      <c r="IL398" s="271"/>
      <c r="IM398" s="271"/>
      <c r="IN398" s="271"/>
      <c r="IO398" s="271"/>
      <c r="IP398" s="271"/>
      <c r="IQ398" s="271"/>
      <c r="IR398" s="271"/>
      <c r="IS398" s="271"/>
      <c r="IT398" s="271"/>
      <c r="IU398" s="271"/>
      <c r="IV398" s="271"/>
    </row>
    <row r="399" spans="1:256" s="311" customFormat="1" ht="14.1" customHeight="1" x14ac:dyDescent="0.2">
      <c r="A399" s="281">
        <v>99025</v>
      </c>
      <c r="B399" s="417"/>
      <c r="C399" s="296" t="s">
        <v>1657</v>
      </c>
      <c r="D399" s="445" t="s">
        <v>1658</v>
      </c>
      <c r="E399" s="269" t="s">
        <v>1017</v>
      </c>
      <c r="F399" s="214" t="s">
        <v>13</v>
      </c>
      <c r="G399" s="418"/>
      <c r="H399" s="205">
        <v>2369.39</v>
      </c>
      <c r="I399" s="304">
        <v>2369.39</v>
      </c>
      <c r="J399" s="443"/>
      <c r="K399" s="534"/>
      <c r="L399" s="534"/>
      <c r="M399" s="534"/>
      <c r="N399" s="534"/>
      <c r="O399" s="534"/>
      <c r="P399" s="534"/>
      <c r="Q399" s="534"/>
      <c r="R399" s="534"/>
      <c r="S399" s="534"/>
      <c r="T399" s="534"/>
      <c r="U399" s="534"/>
      <c r="V399" s="534"/>
      <c r="W399" s="534"/>
      <c r="X399" s="534"/>
      <c r="Y399" s="534"/>
      <c r="Z399" s="534"/>
      <c r="AA399" s="534"/>
      <c r="AB399" s="534"/>
      <c r="AC399" s="534"/>
      <c r="AD399" s="534"/>
      <c r="AE399" s="534"/>
      <c r="AF399" s="534"/>
      <c r="AG399" s="534"/>
      <c r="AH399" s="534"/>
      <c r="AI399" s="534"/>
      <c r="AJ399" s="534"/>
      <c r="AK399" s="534"/>
      <c r="AL399" s="534"/>
      <c r="AM399" s="534"/>
      <c r="AN399" s="534"/>
      <c r="AO399" s="534"/>
      <c r="AP399" s="534"/>
      <c r="AQ399" s="534"/>
      <c r="AR399" s="534"/>
      <c r="AS399" s="534"/>
      <c r="AT399" s="534"/>
      <c r="AU399" s="534"/>
      <c r="AV399" s="534"/>
      <c r="AW399" s="534"/>
      <c r="AX399" s="534"/>
      <c r="AY399" s="534"/>
      <c r="AZ399" s="534"/>
      <c r="BA399" s="534"/>
      <c r="BB399" s="534"/>
      <c r="BC399" s="534"/>
      <c r="BD399" s="534"/>
      <c r="BE399" s="534"/>
      <c r="BF399" s="534"/>
      <c r="BG399" s="534"/>
      <c r="BH399" s="534"/>
      <c r="BI399" s="534"/>
      <c r="BJ399" s="534"/>
      <c r="BK399" s="534"/>
      <c r="BL399" s="534"/>
      <c r="BM399" s="534"/>
      <c r="BN399" s="534"/>
      <c r="BO399" s="534"/>
      <c r="BP399" s="534"/>
      <c r="BQ399" s="534"/>
      <c r="BR399" s="534"/>
      <c r="BS399" s="534"/>
      <c r="BT399" s="534"/>
      <c r="BU399" s="534"/>
      <c r="BV399" s="534"/>
      <c r="BW399" s="534"/>
      <c r="BX399" s="534"/>
      <c r="BY399" s="534"/>
      <c r="BZ399" s="534"/>
      <c r="CA399" s="534"/>
      <c r="CB399" s="534"/>
      <c r="CC399" s="534"/>
      <c r="CD399" s="534"/>
      <c r="CE399" s="534"/>
      <c r="CF399" s="534"/>
      <c r="CG399" s="534"/>
      <c r="CH399" s="534"/>
      <c r="CI399" s="534"/>
      <c r="CJ399" s="534"/>
      <c r="CK399" s="534"/>
      <c r="CL399" s="534"/>
      <c r="CM399" s="534"/>
      <c r="CN399" s="534"/>
      <c r="CO399" s="534"/>
      <c r="CP399" s="534"/>
      <c r="CQ399" s="534"/>
      <c r="CR399" s="534"/>
      <c r="CS399" s="534"/>
      <c r="CT399" s="534"/>
      <c r="CU399" s="534"/>
      <c r="CV399" s="534"/>
      <c r="CW399" s="534"/>
      <c r="CX399" s="534"/>
      <c r="CY399" s="534"/>
      <c r="CZ399" s="534"/>
      <c r="DA399" s="534"/>
      <c r="DB399" s="534"/>
      <c r="DC399" s="534"/>
      <c r="DD399" s="534"/>
      <c r="DE399" s="534"/>
      <c r="DF399" s="534"/>
      <c r="DG399" s="534"/>
      <c r="DH399" s="534"/>
      <c r="DI399" s="534"/>
      <c r="DJ399" s="534"/>
      <c r="DK399" s="534"/>
      <c r="DL399" s="534"/>
      <c r="DM399" s="534"/>
      <c r="DN399" s="534"/>
      <c r="DO399" s="534"/>
      <c r="DP399" s="534"/>
      <c r="DQ399" s="534"/>
      <c r="DR399" s="534"/>
      <c r="DS399" s="534"/>
      <c r="DT399" s="534"/>
      <c r="DU399" s="534"/>
      <c r="DV399" s="534"/>
      <c r="DW399" s="534"/>
      <c r="DX399" s="534"/>
      <c r="DY399" s="534"/>
      <c r="DZ399" s="534"/>
      <c r="EA399" s="534"/>
      <c r="EB399" s="534"/>
      <c r="EC399" s="534"/>
      <c r="ED399" s="534"/>
      <c r="EE399" s="534"/>
      <c r="EF399" s="534"/>
      <c r="EG399" s="534"/>
      <c r="EH399" s="534"/>
      <c r="EI399" s="534"/>
      <c r="EJ399" s="534"/>
      <c r="EK399" s="534"/>
      <c r="EL399" s="534"/>
      <c r="EM399" s="534"/>
      <c r="EN399" s="534"/>
      <c r="EO399" s="534"/>
      <c r="EP399" s="534"/>
      <c r="EQ399" s="534"/>
      <c r="ER399" s="534"/>
      <c r="ES399" s="534"/>
      <c r="ET399" s="534"/>
      <c r="EU399" s="534"/>
      <c r="EV399" s="534"/>
      <c r="EW399" s="534"/>
      <c r="EX399" s="534"/>
      <c r="EY399" s="534"/>
      <c r="EZ399" s="534"/>
      <c r="FA399" s="534"/>
      <c r="FB399" s="534"/>
      <c r="FC399" s="534"/>
      <c r="FD399" s="534"/>
      <c r="FE399" s="534"/>
      <c r="FF399" s="534"/>
      <c r="FG399" s="534"/>
      <c r="FH399" s="534"/>
      <c r="FI399" s="534"/>
      <c r="FJ399" s="534"/>
      <c r="FK399" s="534"/>
      <c r="FL399" s="534"/>
      <c r="FM399" s="534"/>
      <c r="FN399" s="534"/>
      <c r="FO399" s="534"/>
      <c r="FP399" s="534"/>
      <c r="FQ399" s="534"/>
      <c r="FR399" s="534"/>
      <c r="FS399" s="534"/>
      <c r="FT399" s="534"/>
      <c r="FU399" s="534"/>
      <c r="FV399" s="534"/>
      <c r="FW399" s="534"/>
      <c r="FX399" s="534"/>
      <c r="FY399" s="534"/>
      <c r="FZ399" s="534"/>
      <c r="GA399" s="534"/>
      <c r="GB399" s="534"/>
      <c r="GC399" s="534"/>
      <c r="GD399" s="534"/>
      <c r="GE399" s="534"/>
      <c r="GF399" s="534"/>
      <c r="GG399" s="534"/>
      <c r="GH399" s="534"/>
      <c r="GI399" s="534"/>
      <c r="GJ399" s="534"/>
      <c r="GK399" s="534"/>
      <c r="GL399" s="534"/>
      <c r="GM399" s="534"/>
      <c r="GN399" s="534"/>
      <c r="GO399" s="534"/>
      <c r="GP399" s="534"/>
      <c r="GQ399" s="534"/>
      <c r="GR399" s="534"/>
      <c r="GS399" s="534"/>
      <c r="GT399" s="534"/>
      <c r="GU399" s="534"/>
      <c r="GV399" s="534"/>
      <c r="GW399" s="534"/>
      <c r="GX399" s="534"/>
      <c r="GY399" s="534"/>
      <c r="GZ399" s="534"/>
      <c r="HA399" s="534"/>
      <c r="HB399" s="534"/>
      <c r="HC399" s="534"/>
      <c r="HD399" s="534"/>
      <c r="HE399" s="534"/>
      <c r="HF399" s="534"/>
      <c r="HG399" s="534"/>
      <c r="HH399" s="534"/>
      <c r="HI399" s="534"/>
      <c r="HJ399" s="534"/>
      <c r="HK399" s="534"/>
      <c r="HL399" s="534"/>
      <c r="HM399" s="534"/>
      <c r="HN399" s="534"/>
      <c r="HO399" s="534"/>
      <c r="HP399" s="534"/>
      <c r="HQ399" s="534"/>
      <c r="HR399" s="534"/>
      <c r="HS399" s="534"/>
      <c r="HT399" s="534"/>
      <c r="HU399" s="534"/>
      <c r="HV399" s="534"/>
      <c r="HW399" s="534"/>
      <c r="HX399" s="534"/>
      <c r="HY399" s="534"/>
      <c r="HZ399" s="534"/>
      <c r="IA399" s="534"/>
      <c r="IB399" s="534"/>
      <c r="IC399" s="534"/>
      <c r="ID399" s="534"/>
      <c r="IE399" s="534"/>
      <c r="IF399" s="534"/>
      <c r="IG399" s="534"/>
      <c r="IH399" s="534"/>
      <c r="II399" s="534"/>
      <c r="IJ399" s="534"/>
      <c r="IK399" s="534"/>
      <c r="IL399" s="534"/>
      <c r="IM399" s="534"/>
      <c r="IN399" s="534"/>
      <c r="IO399" s="534"/>
      <c r="IP399" s="534"/>
      <c r="IQ399" s="534"/>
      <c r="IR399" s="534"/>
      <c r="IS399" s="534"/>
      <c r="IT399" s="534"/>
      <c r="IU399" s="534"/>
      <c r="IV399" s="534"/>
    </row>
    <row r="400" spans="1:256" s="311" customFormat="1" ht="14.1" customHeight="1" x14ac:dyDescent="0.2">
      <c r="A400" s="281">
        <v>99014</v>
      </c>
      <c r="B400" s="291"/>
      <c r="C400" s="839" t="s">
        <v>1037</v>
      </c>
      <c r="D400" s="208" t="s">
        <v>1038</v>
      </c>
      <c r="E400" s="272" t="s">
        <v>1017</v>
      </c>
      <c r="F400" s="292" t="s">
        <v>13</v>
      </c>
      <c r="G400" s="292"/>
      <c r="H400" s="314">
        <v>2585</v>
      </c>
      <c r="I400" s="304">
        <v>2585</v>
      </c>
      <c r="J400" s="315"/>
    </row>
    <row r="401" spans="1:256" s="311" customFormat="1" ht="14.1" customHeight="1" x14ac:dyDescent="0.2">
      <c r="A401" s="313">
        <v>99026</v>
      </c>
      <c r="B401" s="417"/>
      <c r="C401" s="255" t="s">
        <v>1659</v>
      </c>
      <c r="D401" s="445" t="s">
        <v>1660</v>
      </c>
      <c r="E401" s="272" t="s">
        <v>1017</v>
      </c>
      <c r="F401" s="292" t="s">
        <v>13</v>
      </c>
      <c r="G401" s="418"/>
      <c r="H401" s="314">
        <v>3759.7</v>
      </c>
      <c r="I401" s="304">
        <v>3759.7</v>
      </c>
      <c r="J401" s="443"/>
      <c r="K401" s="534"/>
      <c r="L401" s="534"/>
      <c r="M401" s="534"/>
      <c r="N401" s="534"/>
      <c r="O401" s="534"/>
      <c r="P401" s="534"/>
      <c r="Q401" s="534"/>
      <c r="R401" s="534"/>
      <c r="S401" s="534"/>
      <c r="T401" s="534"/>
      <c r="U401" s="534"/>
      <c r="V401" s="534"/>
      <c r="W401" s="534"/>
      <c r="X401" s="534"/>
      <c r="Y401" s="534"/>
      <c r="Z401" s="534"/>
      <c r="AA401" s="534"/>
      <c r="AB401" s="534"/>
      <c r="AC401" s="534"/>
      <c r="AD401" s="534"/>
      <c r="AE401" s="534"/>
      <c r="AF401" s="534"/>
      <c r="AG401" s="534"/>
      <c r="AH401" s="534"/>
      <c r="AI401" s="534"/>
      <c r="AJ401" s="534"/>
      <c r="AK401" s="534"/>
      <c r="AL401" s="534"/>
      <c r="AM401" s="534"/>
      <c r="AN401" s="534"/>
      <c r="AO401" s="534"/>
      <c r="AP401" s="534"/>
      <c r="AQ401" s="534"/>
      <c r="AR401" s="534"/>
      <c r="AS401" s="534"/>
      <c r="AT401" s="534"/>
      <c r="AU401" s="534"/>
      <c r="AV401" s="534"/>
      <c r="AW401" s="534"/>
      <c r="AX401" s="534"/>
      <c r="AY401" s="534"/>
      <c r="AZ401" s="534"/>
      <c r="BA401" s="534"/>
      <c r="BB401" s="534"/>
      <c r="BC401" s="534"/>
      <c r="BD401" s="534"/>
      <c r="BE401" s="534"/>
      <c r="BF401" s="534"/>
      <c r="BG401" s="534"/>
      <c r="BH401" s="534"/>
      <c r="BI401" s="534"/>
      <c r="BJ401" s="534"/>
      <c r="BK401" s="534"/>
      <c r="BL401" s="534"/>
      <c r="BM401" s="534"/>
      <c r="BN401" s="534"/>
      <c r="BO401" s="534"/>
      <c r="BP401" s="534"/>
      <c r="BQ401" s="534"/>
      <c r="BR401" s="534"/>
      <c r="BS401" s="534"/>
      <c r="BT401" s="534"/>
      <c r="BU401" s="534"/>
      <c r="BV401" s="534"/>
      <c r="BW401" s="534"/>
      <c r="BX401" s="534"/>
      <c r="BY401" s="534"/>
      <c r="BZ401" s="534"/>
      <c r="CA401" s="534"/>
      <c r="CB401" s="534"/>
      <c r="CC401" s="534"/>
      <c r="CD401" s="534"/>
      <c r="CE401" s="534"/>
      <c r="CF401" s="534"/>
      <c r="CG401" s="534"/>
      <c r="CH401" s="534"/>
      <c r="CI401" s="534"/>
      <c r="CJ401" s="534"/>
      <c r="CK401" s="534"/>
      <c r="CL401" s="534"/>
      <c r="CM401" s="534"/>
      <c r="CN401" s="534"/>
      <c r="CO401" s="534"/>
      <c r="CP401" s="534"/>
      <c r="CQ401" s="534"/>
      <c r="CR401" s="534"/>
      <c r="CS401" s="534"/>
      <c r="CT401" s="534"/>
      <c r="CU401" s="534"/>
      <c r="CV401" s="534"/>
      <c r="CW401" s="534"/>
      <c r="CX401" s="534"/>
      <c r="CY401" s="534"/>
      <c r="CZ401" s="534"/>
      <c r="DA401" s="534"/>
      <c r="DB401" s="534"/>
      <c r="DC401" s="534"/>
      <c r="DD401" s="534"/>
      <c r="DE401" s="534"/>
      <c r="DF401" s="534"/>
      <c r="DG401" s="534"/>
      <c r="DH401" s="534"/>
      <c r="DI401" s="534"/>
      <c r="DJ401" s="534"/>
      <c r="DK401" s="534"/>
      <c r="DL401" s="534"/>
      <c r="DM401" s="534"/>
      <c r="DN401" s="534"/>
      <c r="DO401" s="534"/>
      <c r="DP401" s="534"/>
      <c r="DQ401" s="534"/>
      <c r="DR401" s="534"/>
      <c r="DS401" s="534"/>
      <c r="DT401" s="534"/>
      <c r="DU401" s="534"/>
      <c r="DV401" s="534"/>
      <c r="DW401" s="534"/>
      <c r="DX401" s="534"/>
      <c r="DY401" s="534"/>
      <c r="DZ401" s="534"/>
      <c r="EA401" s="534"/>
      <c r="EB401" s="534"/>
      <c r="EC401" s="534"/>
      <c r="ED401" s="534"/>
      <c r="EE401" s="534"/>
      <c r="EF401" s="534"/>
      <c r="EG401" s="534"/>
      <c r="EH401" s="534"/>
      <c r="EI401" s="534"/>
      <c r="EJ401" s="534"/>
      <c r="EK401" s="534"/>
      <c r="EL401" s="534"/>
      <c r="EM401" s="534"/>
      <c r="EN401" s="534"/>
      <c r="EO401" s="534"/>
      <c r="EP401" s="534"/>
      <c r="EQ401" s="534"/>
      <c r="ER401" s="534"/>
      <c r="ES401" s="534"/>
      <c r="ET401" s="534"/>
      <c r="EU401" s="534"/>
      <c r="EV401" s="534"/>
      <c r="EW401" s="534"/>
      <c r="EX401" s="534"/>
      <c r="EY401" s="534"/>
      <c r="EZ401" s="534"/>
      <c r="FA401" s="534"/>
      <c r="FB401" s="534"/>
      <c r="FC401" s="534"/>
      <c r="FD401" s="534"/>
      <c r="FE401" s="534"/>
      <c r="FF401" s="534"/>
      <c r="FG401" s="534"/>
      <c r="FH401" s="534"/>
      <c r="FI401" s="534"/>
      <c r="FJ401" s="534"/>
      <c r="FK401" s="534"/>
      <c r="FL401" s="534"/>
      <c r="FM401" s="534"/>
      <c r="FN401" s="534"/>
      <c r="FO401" s="534"/>
      <c r="FP401" s="534"/>
      <c r="FQ401" s="534"/>
      <c r="FR401" s="534"/>
      <c r="FS401" s="534"/>
      <c r="FT401" s="534"/>
      <c r="FU401" s="534"/>
      <c r="FV401" s="534"/>
      <c r="FW401" s="534"/>
      <c r="FX401" s="534"/>
      <c r="FY401" s="534"/>
      <c r="FZ401" s="534"/>
      <c r="GA401" s="534"/>
      <c r="GB401" s="534"/>
      <c r="GC401" s="534"/>
      <c r="GD401" s="534"/>
      <c r="GE401" s="534"/>
      <c r="GF401" s="534"/>
      <c r="GG401" s="534"/>
      <c r="GH401" s="534"/>
      <c r="GI401" s="534"/>
      <c r="GJ401" s="534"/>
      <c r="GK401" s="534"/>
      <c r="GL401" s="534"/>
      <c r="GM401" s="534"/>
      <c r="GN401" s="534"/>
      <c r="GO401" s="534"/>
      <c r="GP401" s="534"/>
      <c r="GQ401" s="534"/>
      <c r="GR401" s="534"/>
      <c r="GS401" s="534"/>
      <c r="GT401" s="534"/>
      <c r="GU401" s="534"/>
      <c r="GV401" s="534"/>
      <c r="GW401" s="534"/>
      <c r="GX401" s="534"/>
      <c r="GY401" s="534"/>
      <c r="GZ401" s="534"/>
      <c r="HA401" s="534"/>
      <c r="HB401" s="534"/>
      <c r="HC401" s="534"/>
      <c r="HD401" s="534"/>
      <c r="HE401" s="534"/>
      <c r="HF401" s="534"/>
      <c r="HG401" s="534"/>
      <c r="HH401" s="534"/>
      <c r="HI401" s="534"/>
      <c r="HJ401" s="534"/>
      <c r="HK401" s="534"/>
      <c r="HL401" s="534"/>
      <c r="HM401" s="534"/>
      <c r="HN401" s="534"/>
      <c r="HO401" s="534"/>
      <c r="HP401" s="534"/>
      <c r="HQ401" s="534"/>
      <c r="HR401" s="534"/>
      <c r="HS401" s="534"/>
      <c r="HT401" s="534"/>
      <c r="HU401" s="534"/>
      <c r="HV401" s="534"/>
      <c r="HW401" s="534"/>
      <c r="HX401" s="534"/>
      <c r="HY401" s="534"/>
      <c r="HZ401" s="534"/>
      <c r="IA401" s="534"/>
      <c r="IB401" s="534"/>
      <c r="IC401" s="534"/>
      <c r="ID401" s="534"/>
      <c r="IE401" s="534"/>
      <c r="IF401" s="534"/>
      <c r="IG401" s="534"/>
      <c r="IH401" s="534"/>
      <c r="II401" s="534"/>
      <c r="IJ401" s="534"/>
      <c r="IK401" s="534"/>
      <c r="IL401" s="534"/>
      <c r="IM401" s="534"/>
      <c r="IN401" s="534"/>
      <c r="IO401" s="534"/>
      <c r="IP401" s="534"/>
      <c r="IQ401" s="534"/>
      <c r="IR401" s="534"/>
      <c r="IS401" s="534"/>
      <c r="IT401" s="534"/>
      <c r="IU401" s="534"/>
      <c r="IV401" s="534"/>
    </row>
    <row r="402" spans="1:256" s="284" customFormat="1" ht="14.1" customHeight="1" x14ac:dyDescent="0.2">
      <c r="A402" s="281">
        <v>99013</v>
      </c>
      <c r="B402" s="173"/>
      <c r="C402" s="269" t="s">
        <v>1039</v>
      </c>
      <c r="D402" s="159" t="s">
        <v>1040</v>
      </c>
      <c r="E402" s="269" t="s">
        <v>1017</v>
      </c>
      <c r="F402" s="214" t="s">
        <v>13</v>
      </c>
      <c r="G402" s="214"/>
      <c r="H402" s="312">
        <v>5042</v>
      </c>
      <c r="I402" s="304">
        <v>5042</v>
      </c>
      <c r="J402" s="283"/>
    </row>
    <row r="403" spans="1:256" s="311" customFormat="1" ht="14.1" customHeight="1" x14ac:dyDescent="0.2">
      <c r="A403" s="313">
        <v>99005</v>
      </c>
      <c r="B403" s="207"/>
      <c r="C403" s="255" t="s">
        <v>1041</v>
      </c>
      <c r="D403" s="208" t="s">
        <v>1042</v>
      </c>
      <c r="E403" s="316" t="s">
        <v>1043</v>
      </c>
      <c r="F403" s="292" t="s">
        <v>13</v>
      </c>
      <c r="G403" s="162"/>
      <c r="H403" s="314">
        <v>1914</v>
      </c>
      <c r="I403" s="304">
        <v>1914</v>
      </c>
      <c r="J403" s="317"/>
      <c r="K403" s="310"/>
      <c r="L403" s="310"/>
      <c r="M403" s="310"/>
      <c r="N403" s="310"/>
      <c r="O403" s="310"/>
      <c r="P403" s="310"/>
      <c r="Q403" s="310"/>
      <c r="R403" s="310"/>
      <c r="S403" s="310"/>
      <c r="T403" s="310"/>
      <c r="U403" s="310"/>
      <c r="V403" s="310"/>
      <c r="W403" s="310"/>
      <c r="X403" s="310"/>
      <c r="Y403" s="310"/>
      <c r="Z403" s="310"/>
      <c r="AA403" s="310"/>
      <c r="AB403" s="310"/>
      <c r="AC403" s="310"/>
      <c r="AD403" s="310"/>
      <c r="AE403" s="310"/>
      <c r="AF403" s="310"/>
      <c r="AG403" s="310"/>
      <c r="AH403" s="310"/>
      <c r="AI403" s="310"/>
      <c r="AJ403" s="310"/>
      <c r="AK403" s="310"/>
      <c r="AL403" s="310"/>
      <c r="AM403" s="310"/>
      <c r="AN403" s="310"/>
      <c r="AO403" s="310"/>
      <c r="AP403" s="310"/>
      <c r="AQ403" s="310"/>
      <c r="AR403" s="310"/>
      <c r="AS403" s="310"/>
      <c r="AT403" s="310"/>
      <c r="AU403" s="310"/>
      <c r="AV403" s="310"/>
      <c r="AW403" s="310"/>
      <c r="AX403" s="310"/>
      <c r="AY403" s="310"/>
      <c r="AZ403" s="310"/>
      <c r="BA403" s="310"/>
      <c r="BB403" s="310"/>
      <c r="BC403" s="310"/>
      <c r="BD403" s="310"/>
      <c r="BE403" s="310"/>
      <c r="BF403" s="310"/>
      <c r="BG403" s="310"/>
      <c r="BH403" s="310"/>
      <c r="BI403" s="310"/>
      <c r="BJ403" s="310"/>
      <c r="BK403" s="310"/>
      <c r="BL403" s="310"/>
      <c r="BM403" s="310"/>
      <c r="BN403" s="310"/>
      <c r="BO403" s="310"/>
      <c r="BP403" s="310"/>
      <c r="BQ403" s="310"/>
      <c r="BR403" s="310"/>
      <c r="BS403" s="310"/>
      <c r="BT403" s="310"/>
      <c r="BU403" s="310"/>
      <c r="BV403" s="310"/>
      <c r="BW403" s="310"/>
      <c r="BX403" s="310"/>
      <c r="BY403" s="310"/>
      <c r="BZ403" s="310"/>
      <c r="CA403" s="310"/>
      <c r="CB403" s="310"/>
      <c r="CC403" s="310"/>
      <c r="CD403" s="310"/>
      <c r="CE403" s="310"/>
      <c r="CF403" s="310"/>
      <c r="CG403" s="310"/>
      <c r="CH403" s="310"/>
      <c r="CI403" s="310"/>
      <c r="CJ403" s="310"/>
      <c r="CK403" s="310"/>
      <c r="CL403" s="310"/>
      <c r="CM403" s="310"/>
      <c r="CN403" s="310"/>
      <c r="CO403" s="310"/>
      <c r="CP403" s="310"/>
      <c r="CQ403" s="310"/>
      <c r="CR403" s="310"/>
      <c r="CS403" s="310"/>
      <c r="CT403" s="310"/>
      <c r="CU403" s="310"/>
      <c r="CV403" s="310"/>
      <c r="CW403" s="310"/>
      <c r="CX403" s="310"/>
      <c r="CY403" s="310"/>
      <c r="CZ403" s="310"/>
      <c r="DA403" s="310"/>
      <c r="DB403" s="310"/>
      <c r="DC403" s="310"/>
      <c r="DD403" s="310"/>
      <c r="DE403" s="310"/>
      <c r="DF403" s="310"/>
      <c r="DG403" s="310"/>
      <c r="DH403" s="310"/>
      <c r="DI403" s="310"/>
      <c r="DJ403" s="310"/>
      <c r="DK403" s="310"/>
      <c r="DL403" s="310"/>
      <c r="DM403" s="310"/>
      <c r="DN403" s="310"/>
      <c r="DO403" s="310"/>
      <c r="DP403" s="310"/>
      <c r="DQ403" s="310"/>
      <c r="DR403" s="310"/>
      <c r="DS403" s="310"/>
      <c r="DT403" s="310"/>
      <c r="DU403" s="310"/>
      <c r="DV403" s="310"/>
      <c r="DW403" s="310"/>
      <c r="DX403" s="310"/>
      <c r="DY403" s="310"/>
      <c r="DZ403" s="310"/>
      <c r="EA403" s="310"/>
      <c r="EB403" s="310"/>
      <c r="EC403" s="310"/>
      <c r="ED403" s="310"/>
      <c r="EE403" s="310"/>
      <c r="EF403" s="310"/>
      <c r="EG403" s="310"/>
      <c r="EH403" s="310"/>
      <c r="EI403" s="310"/>
      <c r="EJ403" s="310"/>
      <c r="EK403" s="310"/>
      <c r="EL403" s="310"/>
      <c r="EM403" s="310"/>
      <c r="EN403" s="310"/>
      <c r="EO403" s="310"/>
      <c r="EP403" s="310"/>
      <c r="EQ403" s="310"/>
      <c r="ER403" s="310"/>
      <c r="ES403" s="310"/>
      <c r="ET403" s="310"/>
      <c r="EU403" s="310"/>
      <c r="EV403" s="310"/>
      <c r="EW403" s="310"/>
      <c r="EX403" s="310"/>
      <c r="EY403" s="310"/>
      <c r="EZ403" s="310"/>
      <c r="FA403" s="310"/>
      <c r="FB403" s="310"/>
      <c r="FC403" s="310"/>
      <c r="FD403" s="310"/>
      <c r="FE403" s="310"/>
      <c r="FF403" s="310"/>
      <c r="FG403" s="310"/>
      <c r="FH403" s="310"/>
      <c r="FI403" s="310"/>
      <c r="FJ403" s="310"/>
      <c r="FK403" s="310"/>
      <c r="FL403" s="310"/>
      <c r="FM403" s="310"/>
      <c r="FN403" s="310"/>
      <c r="FO403" s="310"/>
      <c r="FP403" s="310"/>
      <c r="FQ403" s="310"/>
      <c r="FR403" s="310"/>
      <c r="FS403" s="310"/>
      <c r="FT403" s="310"/>
      <c r="FU403" s="310"/>
      <c r="FV403" s="310"/>
      <c r="FW403" s="310"/>
      <c r="FX403" s="310"/>
      <c r="FY403" s="310"/>
      <c r="FZ403" s="310"/>
      <c r="GA403" s="310"/>
      <c r="GB403" s="310"/>
      <c r="GC403" s="310"/>
      <c r="GD403" s="310"/>
      <c r="GE403" s="310"/>
      <c r="GF403" s="310"/>
      <c r="GG403" s="310"/>
      <c r="GH403" s="310"/>
      <c r="GI403" s="310"/>
      <c r="GJ403" s="310"/>
      <c r="GK403" s="310"/>
      <c r="GL403" s="310"/>
      <c r="GM403" s="310"/>
      <c r="GN403" s="310"/>
      <c r="GO403" s="310"/>
      <c r="GP403" s="310"/>
      <c r="GQ403" s="310"/>
      <c r="GR403" s="310"/>
      <c r="GS403" s="310"/>
      <c r="GT403" s="310"/>
      <c r="GU403" s="310"/>
      <c r="GV403" s="310"/>
      <c r="GW403" s="310"/>
      <c r="GX403" s="310"/>
      <c r="GY403" s="310"/>
      <c r="GZ403" s="310"/>
      <c r="HA403" s="310"/>
      <c r="HB403" s="310"/>
      <c r="HC403" s="310"/>
      <c r="HD403" s="310"/>
      <c r="HE403" s="310"/>
      <c r="HF403" s="310"/>
      <c r="HG403" s="310"/>
      <c r="HH403" s="310"/>
      <c r="HI403" s="310"/>
      <c r="HJ403" s="310"/>
      <c r="HK403" s="310"/>
      <c r="HL403" s="310"/>
      <c r="HM403" s="310"/>
      <c r="HN403" s="310"/>
      <c r="HO403" s="310"/>
      <c r="HP403" s="310"/>
      <c r="HQ403" s="310"/>
      <c r="HR403" s="310"/>
      <c r="HS403" s="310"/>
      <c r="HT403" s="310"/>
      <c r="HU403" s="310"/>
      <c r="HV403" s="310"/>
      <c r="HW403" s="310"/>
      <c r="HX403" s="310"/>
      <c r="HY403" s="310"/>
      <c r="HZ403" s="310"/>
      <c r="IA403" s="310"/>
      <c r="IB403" s="310"/>
      <c r="IC403" s="310"/>
      <c r="ID403" s="310"/>
      <c r="IE403" s="310"/>
      <c r="IF403" s="310"/>
      <c r="IG403" s="310"/>
      <c r="IH403" s="310"/>
      <c r="II403" s="310"/>
      <c r="IJ403" s="310"/>
      <c r="IK403" s="310"/>
      <c r="IL403" s="310"/>
      <c r="IM403" s="310"/>
      <c r="IN403" s="310"/>
      <c r="IO403" s="310"/>
      <c r="IP403" s="310"/>
      <c r="IQ403" s="310"/>
      <c r="IR403" s="310"/>
      <c r="IS403" s="310"/>
      <c r="IT403" s="310"/>
      <c r="IU403" s="310"/>
      <c r="IV403" s="310"/>
    </row>
    <row r="404" spans="1:256" s="284" customFormat="1" ht="14.1" customHeight="1" x14ac:dyDescent="0.2">
      <c r="A404" s="281">
        <v>99003</v>
      </c>
      <c r="B404" s="151"/>
      <c r="C404" s="269" t="s">
        <v>1044</v>
      </c>
      <c r="D404" s="159" t="s">
        <v>1045</v>
      </c>
      <c r="E404" s="289" t="s">
        <v>1043</v>
      </c>
      <c r="F404" s="214" t="s">
        <v>13</v>
      </c>
      <c r="G404" s="160"/>
      <c r="H404" s="312">
        <v>1914</v>
      </c>
      <c r="I404" s="304">
        <v>1914</v>
      </c>
      <c r="J404" s="270"/>
      <c r="K404" s="271"/>
      <c r="L404" s="271"/>
      <c r="M404" s="271"/>
      <c r="N404" s="271"/>
      <c r="O404" s="271"/>
      <c r="P404" s="271"/>
      <c r="Q404" s="271"/>
      <c r="R404" s="271"/>
      <c r="S404" s="271"/>
      <c r="T404" s="271"/>
      <c r="U404" s="271"/>
      <c r="V404" s="271"/>
      <c r="W404" s="271"/>
      <c r="X404" s="271"/>
      <c r="Y404" s="271"/>
      <c r="Z404" s="271"/>
      <c r="AA404" s="271"/>
      <c r="AB404" s="271"/>
      <c r="AC404" s="271"/>
      <c r="AD404" s="271"/>
      <c r="AE404" s="271"/>
      <c r="AF404" s="271"/>
      <c r="AG404" s="271"/>
      <c r="AH404" s="271"/>
      <c r="AI404" s="271"/>
      <c r="AJ404" s="271"/>
      <c r="AK404" s="271"/>
      <c r="AL404" s="271"/>
      <c r="AM404" s="271"/>
      <c r="AN404" s="271"/>
      <c r="AO404" s="271"/>
      <c r="AP404" s="271"/>
      <c r="AQ404" s="271"/>
      <c r="AR404" s="271"/>
      <c r="AS404" s="271"/>
      <c r="AT404" s="271"/>
      <c r="AU404" s="271"/>
      <c r="AV404" s="271"/>
      <c r="AW404" s="271"/>
      <c r="AX404" s="271"/>
      <c r="AY404" s="271"/>
      <c r="AZ404" s="271"/>
      <c r="BA404" s="271"/>
      <c r="BB404" s="271"/>
      <c r="BC404" s="271"/>
      <c r="BD404" s="271"/>
      <c r="BE404" s="271"/>
      <c r="BF404" s="271"/>
      <c r="BG404" s="271"/>
      <c r="BH404" s="271"/>
      <c r="BI404" s="271"/>
      <c r="BJ404" s="271"/>
      <c r="BK404" s="271"/>
      <c r="BL404" s="271"/>
      <c r="BM404" s="271"/>
      <c r="BN404" s="271"/>
      <c r="BO404" s="271"/>
      <c r="BP404" s="271"/>
      <c r="BQ404" s="271"/>
      <c r="BR404" s="271"/>
      <c r="BS404" s="271"/>
      <c r="BT404" s="271"/>
      <c r="BU404" s="271"/>
      <c r="BV404" s="271"/>
      <c r="BW404" s="271"/>
      <c r="BX404" s="271"/>
      <c r="BY404" s="271"/>
      <c r="BZ404" s="271"/>
      <c r="CA404" s="271"/>
      <c r="CB404" s="271"/>
      <c r="CC404" s="271"/>
      <c r="CD404" s="271"/>
      <c r="CE404" s="271"/>
      <c r="CF404" s="271"/>
      <c r="CG404" s="271"/>
      <c r="CH404" s="271"/>
      <c r="CI404" s="271"/>
      <c r="CJ404" s="271"/>
      <c r="CK404" s="271"/>
      <c r="CL404" s="271"/>
      <c r="CM404" s="271"/>
      <c r="CN404" s="271"/>
      <c r="CO404" s="271"/>
      <c r="CP404" s="271"/>
      <c r="CQ404" s="271"/>
      <c r="CR404" s="271"/>
      <c r="CS404" s="271"/>
      <c r="CT404" s="271"/>
      <c r="CU404" s="271"/>
      <c r="CV404" s="271"/>
      <c r="CW404" s="271"/>
      <c r="CX404" s="271"/>
      <c r="CY404" s="271"/>
      <c r="CZ404" s="271"/>
      <c r="DA404" s="271"/>
      <c r="DB404" s="271"/>
      <c r="DC404" s="271"/>
      <c r="DD404" s="271"/>
      <c r="DE404" s="271"/>
      <c r="DF404" s="271"/>
      <c r="DG404" s="271"/>
      <c r="DH404" s="271"/>
      <c r="DI404" s="271"/>
      <c r="DJ404" s="271"/>
      <c r="DK404" s="271"/>
      <c r="DL404" s="271"/>
      <c r="DM404" s="271"/>
      <c r="DN404" s="271"/>
      <c r="DO404" s="271"/>
      <c r="DP404" s="271"/>
      <c r="DQ404" s="271"/>
      <c r="DR404" s="271"/>
      <c r="DS404" s="271"/>
      <c r="DT404" s="271"/>
      <c r="DU404" s="271"/>
      <c r="DV404" s="271"/>
      <c r="DW404" s="271"/>
      <c r="DX404" s="271"/>
      <c r="DY404" s="271"/>
      <c r="DZ404" s="271"/>
      <c r="EA404" s="271"/>
      <c r="EB404" s="271"/>
      <c r="EC404" s="271"/>
      <c r="ED404" s="271"/>
      <c r="EE404" s="271"/>
      <c r="EF404" s="271"/>
      <c r="EG404" s="271"/>
      <c r="EH404" s="271"/>
      <c r="EI404" s="271"/>
      <c r="EJ404" s="271"/>
      <c r="EK404" s="271"/>
      <c r="EL404" s="271"/>
      <c r="EM404" s="271"/>
      <c r="EN404" s="271"/>
      <c r="EO404" s="271"/>
      <c r="EP404" s="271"/>
      <c r="EQ404" s="271"/>
      <c r="ER404" s="271"/>
      <c r="ES404" s="271"/>
      <c r="ET404" s="271"/>
      <c r="EU404" s="271"/>
      <c r="EV404" s="271"/>
      <c r="EW404" s="271"/>
      <c r="EX404" s="271"/>
      <c r="EY404" s="271"/>
      <c r="EZ404" s="271"/>
      <c r="FA404" s="271"/>
      <c r="FB404" s="271"/>
      <c r="FC404" s="271"/>
      <c r="FD404" s="271"/>
      <c r="FE404" s="271"/>
      <c r="FF404" s="271"/>
      <c r="FG404" s="271"/>
      <c r="FH404" s="271"/>
      <c r="FI404" s="271"/>
      <c r="FJ404" s="271"/>
      <c r="FK404" s="271"/>
      <c r="FL404" s="271"/>
      <c r="FM404" s="271"/>
      <c r="FN404" s="271"/>
      <c r="FO404" s="271"/>
      <c r="FP404" s="271"/>
      <c r="FQ404" s="271"/>
      <c r="FR404" s="271"/>
      <c r="FS404" s="271"/>
      <c r="FT404" s="271"/>
      <c r="FU404" s="271"/>
      <c r="FV404" s="271"/>
      <c r="FW404" s="271"/>
      <c r="FX404" s="271"/>
      <c r="FY404" s="271"/>
      <c r="FZ404" s="271"/>
      <c r="GA404" s="271"/>
      <c r="GB404" s="271"/>
      <c r="GC404" s="271"/>
      <c r="GD404" s="271"/>
      <c r="GE404" s="271"/>
      <c r="GF404" s="271"/>
      <c r="GG404" s="271"/>
      <c r="GH404" s="271"/>
      <c r="GI404" s="271"/>
      <c r="GJ404" s="271"/>
      <c r="GK404" s="271"/>
      <c r="GL404" s="271"/>
      <c r="GM404" s="271"/>
      <c r="GN404" s="271"/>
      <c r="GO404" s="271"/>
      <c r="GP404" s="271"/>
      <c r="GQ404" s="271"/>
      <c r="GR404" s="271"/>
      <c r="GS404" s="271"/>
      <c r="GT404" s="271"/>
      <c r="GU404" s="271"/>
      <c r="GV404" s="271"/>
      <c r="GW404" s="271"/>
      <c r="GX404" s="271"/>
      <c r="GY404" s="271"/>
      <c r="GZ404" s="271"/>
      <c r="HA404" s="271"/>
      <c r="HB404" s="271"/>
      <c r="HC404" s="271"/>
      <c r="HD404" s="271"/>
      <c r="HE404" s="271"/>
      <c r="HF404" s="271"/>
      <c r="HG404" s="271"/>
      <c r="HH404" s="271"/>
      <c r="HI404" s="271"/>
      <c r="HJ404" s="271"/>
      <c r="HK404" s="271"/>
      <c r="HL404" s="271"/>
      <c r="HM404" s="271"/>
      <c r="HN404" s="271"/>
      <c r="HO404" s="271"/>
      <c r="HP404" s="271"/>
      <c r="HQ404" s="271"/>
      <c r="HR404" s="271"/>
      <c r="HS404" s="271"/>
      <c r="HT404" s="271"/>
      <c r="HU404" s="271"/>
      <c r="HV404" s="271"/>
      <c r="HW404" s="271"/>
      <c r="HX404" s="271"/>
      <c r="HY404" s="271"/>
      <c r="HZ404" s="271"/>
      <c r="IA404" s="271"/>
      <c r="IB404" s="271"/>
      <c r="IC404" s="271"/>
      <c r="ID404" s="271"/>
      <c r="IE404" s="271"/>
      <c r="IF404" s="271"/>
      <c r="IG404" s="271"/>
      <c r="IH404" s="271"/>
      <c r="II404" s="271"/>
      <c r="IJ404" s="271"/>
      <c r="IK404" s="271"/>
      <c r="IL404" s="271"/>
      <c r="IM404" s="271"/>
      <c r="IN404" s="271"/>
      <c r="IO404" s="271"/>
      <c r="IP404" s="271"/>
      <c r="IQ404" s="271"/>
      <c r="IR404" s="271"/>
      <c r="IS404" s="271"/>
      <c r="IT404" s="271"/>
      <c r="IU404" s="271"/>
      <c r="IV404" s="271"/>
    </row>
    <row r="405" spans="1:256" s="294" customFormat="1" ht="14.1" customHeight="1" x14ac:dyDescent="0.2">
      <c r="A405" s="290">
        <v>99004</v>
      </c>
      <c r="B405" s="207"/>
      <c r="C405" s="269" t="s">
        <v>1046</v>
      </c>
      <c r="D405" s="208" t="s">
        <v>1047</v>
      </c>
      <c r="E405" s="316" t="s">
        <v>1043</v>
      </c>
      <c r="F405" s="292" t="s">
        <v>13</v>
      </c>
      <c r="G405" s="162"/>
      <c r="H405" s="314">
        <v>1914</v>
      </c>
      <c r="I405" s="304">
        <v>1914</v>
      </c>
      <c r="J405" s="273"/>
      <c r="K405" s="274"/>
      <c r="L405" s="274"/>
      <c r="M405" s="274"/>
      <c r="N405" s="274"/>
      <c r="O405" s="274"/>
      <c r="P405" s="274"/>
      <c r="Q405" s="274"/>
      <c r="R405" s="274"/>
      <c r="S405" s="274"/>
      <c r="T405" s="274"/>
      <c r="U405" s="274"/>
      <c r="V405" s="274"/>
      <c r="W405" s="274"/>
      <c r="X405" s="274"/>
      <c r="Y405" s="274"/>
      <c r="Z405" s="274"/>
      <c r="AA405" s="274"/>
      <c r="AB405" s="274"/>
      <c r="AC405" s="274"/>
      <c r="AD405" s="274"/>
      <c r="AE405" s="274"/>
      <c r="AF405" s="274"/>
      <c r="AG405" s="274"/>
      <c r="AH405" s="274"/>
      <c r="AI405" s="274"/>
      <c r="AJ405" s="274"/>
      <c r="AK405" s="274"/>
      <c r="AL405" s="274"/>
      <c r="AM405" s="274"/>
      <c r="AN405" s="274"/>
      <c r="AO405" s="274"/>
      <c r="AP405" s="274"/>
      <c r="AQ405" s="274"/>
      <c r="AR405" s="274"/>
      <c r="AS405" s="274"/>
      <c r="AT405" s="274"/>
      <c r="AU405" s="274"/>
      <c r="AV405" s="274"/>
      <c r="AW405" s="274"/>
      <c r="AX405" s="274"/>
      <c r="AY405" s="274"/>
      <c r="AZ405" s="274"/>
      <c r="BA405" s="274"/>
      <c r="BB405" s="274"/>
      <c r="BC405" s="274"/>
      <c r="BD405" s="274"/>
      <c r="BE405" s="274"/>
      <c r="BF405" s="274"/>
      <c r="BG405" s="274"/>
      <c r="BH405" s="274"/>
      <c r="BI405" s="274"/>
      <c r="BJ405" s="274"/>
      <c r="BK405" s="274"/>
      <c r="BL405" s="274"/>
      <c r="BM405" s="274"/>
      <c r="BN405" s="274"/>
      <c r="BO405" s="274"/>
      <c r="BP405" s="274"/>
      <c r="BQ405" s="274"/>
      <c r="BR405" s="274"/>
      <c r="BS405" s="274"/>
      <c r="BT405" s="274"/>
      <c r="BU405" s="274"/>
      <c r="BV405" s="274"/>
      <c r="BW405" s="274"/>
      <c r="BX405" s="274"/>
      <c r="BY405" s="274"/>
      <c r="BZ405" s="274"/>
      <c r="CA405" s="274"/>
      <c r="CB405" s="274"/>
      <c r="CC405" s="274"/>
      <c r="CD405" s="274"/>
      <c r="CE405" s="274"/>
      <c r="CF405" s="274"/>
      <c r="CG405" s="274"/>
      <c r="CH405" s="274"/>
      <c r="CI405" s="274"/>
      <c r="CJ405" s="274"/>
      <c r="CK405" s="274"/>
      <c r="CL405" s="274"/>
      <c r="CM405" s="274"/>
      <c r="CN405" s="274"/>
      <c r="CO405" s="274"/>
      <c r="CP405" s="274"/>
      <c r="CQ405" s="274"/>
      <c r="CR405" s="274"/>
      <c r="CS405" s="274"/>
      <c r="CT405" s="274"/>
      <c r="CU405" s="274"/>
      <c r="CV405" s="274"/>
      <c r="CW405" s="274"/>
      <c r="CX405" s="274"/>
      <c r="CY405" s="274"/>
      <c r="CZ405" s="274"/>
      <c r="DA405" s="274"/>
      <c r="DB405" s="274"/>
      <c r="DC405" s="274"/>
      <c r="DD405" s="274"/>
      <c r="DE405" s="274"/>
      <c r="DF405" s="274"/>
      <c r="DG405" s="274"/>
      <c r="DH405" s="274"/>
      <c r="DI405" s="274"/>
      <c r="DJ405" s="274"/>
      <c r="DK405" s="274"/>
      <c r="DL405" s="274"/>
      <c r="DM405" s="274"/>
      <c r="DN405" s="274"/>
      <c r="DO405" s="274"/>
      <c r="DP405" s="274"/>
      <c r="DQ405" s="274"/>
      <c r="DR405" s="274"/>
      <c r="DS405" s="274"/>
      <c r="DT405" s="274"/>
      <c r="DU405" s="274"/>
      <c r="DV405" s="274"/>
      <c r="DW405" s="274"/>
      <c r="DX405" s="274"/>
      <c r="DY405" s="274"/>
      <c r="DZ405" s="274"/>
      <c r="EA405" s="274"/>
      <c r="EB405" s="274"/>
      <c r="EC405" s="274"/>
      <c r="ED405" s="274"/>
      <c r="EE405" s="274"/>
      <c r="EF405" s="274"/>
      <c r="EG405" s="274"/>
      <c r="EH405" s="274"/>
      <c r="EI405" s="274"/>
      <c r="EJ405" s="274"/>
      <c r="EK405" s="274"/>
      <c r="EL405" s="274"/>
      <c r="EM405" s="274"/>
      <c r="EN405" s="274"/>
      <c r="EO405" s="274"/>
      <c r="EP405" s="274"/>
      <c r="EQ405" s="274"/>
      <c r="ER405" s="274"/>
      <c r="ES405" s="274"/>
      <c r="ET405" s="274"/>
      <c r="EU405" s="274"/>
      <c r="EV405" s="274"/>
      <c r="EW405" s="274"/>
      <c r="EX405" s="274"/>
      <c r="EY405" s="274"/>
      <c r="EZ405" s="274"/>
      <c r="FA405" s="274"/>
      <c r="FB405" s="274"/>
      <c r="FC405" s="274"/>
      <c r="FD405" s="274"/>
      <c r="FE405" s="274"/>
      <c r="FF405" s="274"/>
      <c r="FG405" s="274"/>
      <c r="FH405" s="274"/>
      <c r="FI405" s="274"/>
      <c r="FJ405" s="274"/>
      <c r="FK405" s="274"/>
      <c r="FL405" s="274"/>
      <c r="FM405" s="274"/>
      <c r="FN405" s="274"/>
      <c r="FO405" s="274"/>
      <c r="FP405" s="274"/>
      <c r="FQ405" s="274"/>
      <c r="FR405" s="274"/>
      <c r="FS405" s="274"/>
      <c r="FT405" s="274"/>
      <c r="FU405" s="274"/>
      <c r="FV405" s="274"/>
      <c r="FW405" s="274"/>
      <c r="FX405" s="274"/>
      <c r="FY405" s="274"/>
      <c r="FZ405" s="274"/>
      <c r="GA405" s="274"/>
      <c r="GB405" s="274"/>
      <c r="GC405" s="274"/>
      <c r="GD405" s="274"/>
      <c r="GE405" s="274"/>
      <c r="GF405" s="274"/>
      <c r="GG405" s="274"/>
      <c r="GH405" s="274"/>
      <c r="GI405" s="274"/>
      <c r="GJ405" s="274"/>
      <c r="GK405" s="274"/>
      <c r="GL405" s="274"/>
      <c r="GM405" s="274"/>
      <c r="GN405" s="274"/>
      <c r="GO405" s="274"/>
      <c r="GP405" s="274"/>
      <c r="GQ405" s="274"/>
      <c r="GR405" s="274"/>
      <c r="GS405" s="274"/>
      <c r="GT405" s="274"/>
      <c r="GU405" s="274"/>
      <c r="GV405" s="274"/>
      <c r="GW405" s="274"/>
      <c r="GX405" s="274"/>
      <c r="GY405" s="274"/>
      <c r="GZ405" s="274"/>
      <c r="HA405" s="274"/>
      <c r="HB405" s="274"/>
      <c r="HC405" s="274"/>
      <c r="HD405" s="274"/>
      <c r="HE405" s="274"/>
      <c r="HF405" s="274"/>
      <c r="HG405" s="274"/>
      <c r="HH405" s="274"/>
      <c r="HI405" s="274"/>
      <c r="HJ405" s="274"/>
      <c r="HK405" s="274"/>
      <c r="HL405" s="274"/>
      <c r="HM405" s="274"/>
      <c r="HN405" s="274"/>
      <c r="HO405" s="274"/>
      <c r="HP405" s="274"/>
      <c r="HQ405" s="274"/>
      <c r="HR405" s="274"/>
      <c r="HS405" s="274"/>
      <c r="HT405" s="274"/>
      <c r="HU405" s="274"/>
      <c r="HV405" s="274"/>
      <c r="HW405" s="274"/>
      <c r="HX405" s="274"/>
      <c r="HY405" s="274"/>
      <c r="HZ405" s="274"/>
      <c r="IA405" s="274"/>
      <c r="IB405" s="274"/>
      <c r="IC405" s="274"/>
      <c r="ID405" s="274"/>
      <c r="IE405" s="274"/>
      <c r="IF405" s="274"/>
      <c r="IG405" s="274"/>
      <c r="IH405" s="274"/>
      <c r="II405" s="274"/>
      <c r="IJ405" s="274"/>
      <c r="IK405" s="274"/>
      <c r="IL405" s="274"/>
      <c r="IM405" s="274"/>
      <c r="IN405" s="274"/>
      <c r="IO405" s="274"/>
      <c r="IP405" s="274"/>
      <c r="IQ405" s="274"/>
      <c r="IR405" s="274"/>
      <c r="IS405" s="274"/>
      <c r="IT405" s="274"/>
      <c r="IU405" s="274"/>
      <c r="IV405" s="274"/>
    </row>
    <row r="406" spans="1:256" s="284" customFormat="1" ht="14.1" customHeight="1" x14ac:dyDescent="0.2">
      <c r="A406" s="281">
        <v>99002</v>
      </c>
      <c r="B406" s="9"/>
      <c r="C406" s="839" t="s">
        <v>1051</v>
      </c>
      <c r="D406" s="159" t="s">
        <v>1049</v>
      </c>
      <c r="E406" s="282" t="s">
        <v>1048</v>
      </c>
      <c r="F406" s="292" t="s">
        <v>13</v>
      </c>
      <c r="G406" s="5"/>
      <c r="H406" s="314">
        <v>1756</v>
      </c>
      <c r="I406" s="304">
        <v>1756</v>
      </c>
      <c r="J406" s="275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  <c r="CB406" s="90"/>
      <c r="CC406" s="90"/>
      <c r="CD406" s="90"/>
      <c r="CE406" s="90"/>
      <c r="CF406" s="90"/>
      <c r="CG406" s="90"/>
      <c r="CH406" s="90"/>
      <c r="CI406" s="90"/>
      <c r="CJ406" s="90"/>
      <c r="CK406" s="90"/>
      <c r="CL406" s="90"/>
      <c r="CM406" s="90"/>
      <c r="CN406" s="90"/>
      <c r="CO406" s="90"/>
      <c r="CP406" s="90"/>
      <c r="CQ406" s="90"/>
      <c r="CR406" s="90"/>
      <c r="CS406" s="90"/>
      <c r="CT406" s="90"/>
      <c r="CU406" s="90"/>
      <c r="CV406" s="90"/>
      <c r="CW406" s="90"/>
      <c r="CX406" s="90"/>
      <c r="CY406" s="90"/>
      <c r="CZ406" s="90"/>
      <c r="DA406" s="90"/>
      <c r="DB406" s="90"/>
      <c r="DC406" s="90"/>
      <c r="DD406" s="90"/>
      <c r="DE406" s="90"/>
      <c r="DF406" s="90"/>
      <c r="DG406" s="90"/>
      <c r="DH406" s="90"/>
      <c r="DI406" s="90"/>
      <c r="DJ406" s="90"/>
      <c r="DK406" s="90"/>
      <c r="DL406" s="90"/>
      <c r="DM406" s="90"/>
      <c r="DN406" s="90"/>
      <c r="DO406" s="90"/>
      <c r="DP406" s="90"/>
      <c r="DQ406" s="90"/>
      <c r="DR406" s="90"/>
      <c r="DS406" s="90"/>
      <c r="DT406" s="90"/>
      <c r="DU406" s="90"/>
      <c r="DV406" s="90"/>
      <c r="DW406" s="90"/>
      <c r="DX406" s="90"/>
      <c r="DY406" s="90"/>
      <c r="DZ406" s="90"/>
      <c r="EA406" s="90"/>
      <c r="EB406" s="90"/>
      <c r="EC406" s="90"/>
      <c r="ED406" s="90"/>
      <c r="EE406" s="90"/>
      <c r="EF406" s="90"/>
      <c r="EG406" s="90"/>
      <c r="EH406" s="90"/>
      <c r="EI406" s="90"/>
      <c r="EJ406" s="90"/>
      <c r="EK406" s="90"/>
      <c r="EL406" s="90"/>
      <c r="EM406" s="90"/>
      <c r="EN406" s="90"/>
      <c r="EO406" s="90"/>
      <c r="EP406" s="90"/>
      <c r="EQ406" s="90"/>
      <c r="ER406" s="90"/>
      <c r="ES406" s="90"/>
      <c r="ET406" s="90"/>
      <c r="EU406" s="90"/>
      <c r="EV406" s="90"/>
      <c r="EW406" s="90"/>
      <c r="EX406" s="90"/>
      <c r="EY406" s="90"/>
      <c r="EZ406" s="90"/>
      <c r="FA406" s="90"/>
      <c r="FB406" s="90"/>
      <c r="FC406" s="90"/>
      <c r="FD406" s="90"/>
      <c r="FE406" s="90"/>
      <c r="FF406" s="90"/>
      <c r="FG406" s="90"/>
      <c r="FH406" s="90"/>
      <c r="FI406" s="90"/>
      <c r="FJ406" s="90"/>
      <c r="FK406" s="90"/>
      <c r="FL406" s="90"/>
      <c r="FM406" s="90"/>
      <c r="FN406" s="90"/>
      <c r="FO406" s="90"/>
      <c r="FP406" s="90"/>
      <c r="FQ406" s="90"/>
      <c r="FR406" s="90"/>
      <c r="FS406" s="90"/>
      <c r="FT406" s="90"/>
      <c r="FU406" s="90"/>
      <c r="FV406" s="90"/>
      <c r="FW406" s="90"/>
      <c r="FX406" s="90"/>
      <c r="FY406" s="90"/>
      <c r="FZ406" s="90"/>
      <c r="GA406" s="90"/>
      <c r="GB406" s="90"/>
      <c r="GC406" s="90"/>
      <c r="GD406" s="90"/>
      <c r="GE406" s="90"/>
      <c r="GF406" s="90"/>
      <c r="GG406" s="90"/>
      <c r="GH406" s="90"/>
      <c r="GI406" s="90"/>
      <c r="GJ406" s="90"/>
      <c r="GK406" s="90"/>
      <c r="GL406" s="90"/>
      <c r="GM406" s="90"/>
      <c r="GN406" s="90"/>
      <c r="GO406" s="90"/>
      <c r="GP406" s="90"/>
      <c r="GQ406" s="90"/>
      <c r="GR406" s="90"/>
      <c r="GS406" s="90"/>
      <c r="GT406" s="90"/>
      <c r="GU406" s="90"/>
      <c r="GV406" s="90"/>
      <c r="GW406" s="90"/>
      <c r="GX406" s="90"/>
      <c r="GY406" s="90"/>
      <c r="GZ406" s="90"/>
      <c r="HA406" s="90"/>
      <c r="HB406" s="90"/>
      <c r="HC406" s="90"/>
      <c r="HD406" s="90"/>
      <c r="HE406" s="90"/>
      <c r="HF406" s="90"/>
      <c r="HG406" s="90"/>
      <c r="HH406" s="90"/>
      <c r="HI406" s="90"/>
      <c r="HJ406" s="90"/>
      <c r="HK406" s="90"/>
      <c r="HL406" s="90"/>
      <c r="HM406" s="90"/>
      <c r="HN406" s="90"/>
      <c r="HO406" s="90"/>
      <c r="HP406" s="90"/>
      <c r="HQ406" s="90"/>
      <c r="HR406" s="90"/>
      <c r="HS406" s="90"/>
      <c r="HT406" s="90"/>
      <c r="HU406" s="90"/>
      <c r="HV406" s="90"/>
      <c r="HW406" s="90"/>
      <c r="HX406" s="90"/>
      <c r="HY406" s="90"/>
      <c r="HZ406" s="90"/>
      <c r="IA406" s="90"/>
      <c r="IB406" s="90"/>
      <c r="IC406" s="90"/>
      <c r="ID406" s="90"/>
      <c r="IE406" s="90"/>
      <c r="IF406" s="90"/>
      <c r="IG406" s="90"/>
      <c r="IH406" s="90"/>
      <c r="II406" s="90"/>
      <c r="IJ406" s="90"/>
      <c r="IK406" s="90"/>
      <c r="IL406" s="90"/>
      <c r="IM406" s="90"/>
      <c r="IN406" s="90"/>
      <c r="IO406" s="90"/>
      <c r="IP406" s="90"/>
      <c r="IQ406" s="90"/>
      <c r="IR406" s="90"/>
      <c r="IS406" s="90"/>
      <c r="IT406" s="90"/>
      <c r="IU406" s="90"/>
      <c r="IV406" s="90"/>
    </row>
    <row r="407" spans="1:256" s="284" customFormat="1" ht="14.1" customHeight="1" x14ac:dyDescent="0.2">
      <c r="A407" s="281">
        <v>99001</v>
      </c>
      <c r="B407" s="9"/>
      <c r="C407" s="839" t="s">
        <v>1052</v>
      </c>
      <c r="D407" s="159" t="s">
        <v>1050</v>
      </c>
      <c r="E407" s="282" t="s">
        <v>1048</v>
      </c>
      <c r="F407" s="214" t="s">
        <v>13</v>
      </c>
      <c r="G407" s="5"/>
      <c r="H407" s="312">
        <v>1756</v>
      </c>
      <c r="I407" s="304">
        <v>1756</v>
      </c>
      <c r="J407" s="275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  <c r="CB407" s="90"/>
      <c r="CC407" s="90"/>
      <c r="CD407" s="90"/>
      <c r="CE407" s="90"/>
      <c r="CF407" s="90"/>
      <c r="CG407" s="90"/>
      <c r="CH407" s="90"/>
      <c r="CI407" s="90"/>
      <c r="CJ407" s="90"/>
      <c r="CK407" s="90"/>
      <c r="CL407" s="90"/>
      <c r="CM407" s="90"/>
      <c r="CN407" s="90"/>
      <c r="CO407" s="90"/>
      <c r="CP407" s="90"/>
      <c r="CQ407" s="90"/>
      <c r="CR407" s="90"/>
      <c r="CS407" s="90"/>
      <c r="CT407" s="90"/>
      <c r="CU407" s="90"/>
      <c r="CV407" s="90"/>
      <c r="CW407" s="90"/>
      <c r="CX407" s="90"/>
      <c r="CY407" s="90"/>
      <c r="CZ407" s="90"/>
      <c r="DA407" s="90"/>
      <c r="DB407" s="90"/>
      <c r="DC407" s="90"/>
      <c r="DD407" s="90"/>
      <c r="DE407" s="90"/>
      <c r="DF407" s="90"/>
      <c r="DG407" s="90"/>
      <c r="DH407" s="90"/>
      <c r="DI407" s="90"/>
      <c r="DJ407" s="90"/>
      <c r="DK407" s="90"/>
      <c r="DL407" s="90"/>
      <c r="DM407" s="90"/>
      <c r="DN407" s="90"/>
      <c r="DO407" s="90"/>
      <c r="DP407" s="90"/>
      <c r="DQ407" s="90"/>
      <c r="DR407" s="90"/>
      <c r="DS407" s="90"/>
      <c r="DT407" s="90"/>
      <c r="DU407" s="90"/>
      <c r="DV407" s="90"/>
      <c r="DW407" s="90"/>
      <c r="DX407" s="90"/>
      <c r="DY407" s="90"/>
      <c r="DZ407" s="90"/>
      <c r="EA407" s="90"/>
      <c r="EB407" s="90"/>
      <c r="EC407" s="90"/>
      <c r="ED407" s="90"/>
      <c r="EE407" s="90"/>
      <c r="EF407" s="90"/>
      <c r="EG407" s="90"/>
      <c r="EH407" s="90"/>
      <c r="EI407" s="90"/>
      <c r="EJ407" s="90"/>
      <c r="EK407" s="90"/>
      <c r="EL407" s="90"/>
      <c r="EM407" s="90"/>
      <c r="EN407" s="90"/>
      <c r="EO407" s="90"/>
      <c r="EP407" s="90"/>
      <c r="EQ407" s="90"/>
      <c r="ER407" s="90"/>
      <c r="ES407" s="90"/>
      <c r="ET407" s="90"/>
      <c r="EU407" s="90"/>
      <c r="EV407" s="90"/>
      <c r="EW407" s="90"/>
      <c r="EX407" s="90"/>
      <c r="EY407" s="90"/>
      <c r="EZ407" s="90"/>
      <c r="FA407" s="90"/>
      <c r="FB407" s="90"/>
      <c r="FC407" s="90"/>
      <c r="FD407" s="90"/>
      <c r="FE407" s="90"/>
      <c r="FF407" s="90"/>
      <c r="FG407" s="90"/>
      <c r="FH407" s="90"/>
      <c r="FI407" s="90"/>
      <c r="FJ407" s="90"/>
      <c r="FK407" s="90"/>
      <c r="FL407" s="90"/>
      <c r="FM407" s="90"/>
      <c r="FN407" s="90"/>
      <c r="FO407" s="90"/>
      <c r="FP407" s="90"/>
      <c r="FQ407" s="90"/>
      <c r="FR407" s="90"/>
      <c r="FS407" s="90"/>
      <c r="FT407" s="90"/>
      <c r="FU407" s="90"/>
      <c r="FV407" s="90"/>
      <c r="FW407" s="90"/>
      <c r="FX407" s="90"/>
      <c r="FY407" s="90"/>
      <c r="FZ407" s="90"/>
      <c r="GA407" s="90"/>
      <c r="GB407" s="90"/>
      <c r="GC407" s="90"/>
      <c r="GD407" s="90"/>
      <c r="GE407" s="90"/>
      <c r="GF407" s="90"/>
      <c r="GG407" s="90"/>
      <c r="GH407" s="90"/>
      <c r="GI407" s="90"/>
      <c r="GJ407" s="90"/>
      <c r="GK407" s="90"/>
      <c r="GL407" s="90"/>
      <c r="GM407" s="90"/>
      <c r="GN407" s="90"/>
      <c r="GO407" s="90"/>
      <c r="GP407" s="90"/>
      <c r="GQ407" s="90"/>
      <c r="GR407" s="90"/>
      <c r="GS407" s="90"/>
      <c r="GT407" s="90"/>
      <c r="GU407" s="90"/>
      <c r="GV407" s="90"/>
      <c r="GW407" s="90"/>
      <c r="GX407" s="90"/>
      <c r="GY407" s="90"/>
      <c r="GZ407" s="90"/>
      <c r="HA407" s="90"/>
      <c r="HB407" s="90"/>
      <c r="HC407" s="90"/>
      <c r="HD407" s="90"/>
      <c r="HE407" s="90"/>
      <c r="HF407" s="90"/>
      <c r="HG407" s="90"/>
      <c r="HH407" s="90"/>
      <c r="HI407" s="90"/>
      <c r="HJ407" s="90"/>
      <c r="HK407" s="90"/>
      <c r="HL407" s="90"/>
      <c r="HM407" s="90"/>
      <c r="HN407" s="90"/>
      <c r="HO407" s="90"/>
      <c r="HP407" s="90"/>
      <c r="HQ407" s="90"/>
      <c r="HR407" s="90"/>
      <c r="HS407" s="90"/>
      <c r="HT407" s="90"/>
      <c r="HU407" s="90"/>
      <c r="HV407" s="90"/>
      <c r="HW407" s="90"/>
      <c r="HX407" s="90"/>
      <c r="HY407" s="90"/>
      <c r="HZ407" s="90"/>
      <c r="IA407" s="90"/>
      <c r="IB407" s="90"/>
      <c r="IC407" s="90"/>
      <c r="ID407" s="90"/>
      <c r="IE407" s="90"/>
      <c r="IF407" s="90"/>
      <c r="IG407" s="90"/>
      <c r="IH407" s="90"/>
      <c r="II407" s="90"/>
      <c r="IJ407" s="90"/>
      <c r="IK407" s="90"/>
      <c r="IL407" s="90"/>
      <c r="IM407" s="90"/>
      <c r="IN407" s="90"/>
      <c r="IO407" s="90"/>
      <c r="IP407" s="90"/>
      <c r="IQ407" s="90"/>
      <c r="IR407" s="90"/>
      <c r="IS407" s="90"/>
      <c r="IT407" s="90"/>
      <c r="IU407" s="90"/>
      <c r="IV407" s="90"/>
    </row>
    <row r="408" spans="1:256" s="311" customFormat="1" ht="22.5" customHeight="1" x14ac:dyDescent="0.2">
      <c r="A408" s="305">
        <v>99016</v>
      </c>
      <c r="B408" s="298"/>
      <c r="C408" s="306" t="s">
        <v>1024</v>
      </c>
      <c r="D408" s="299" t="s">
        <v>1025</v>
      </c>
      <c r="E408" s="307" t="s">
        <v>1026</v>
      </c>
      <c r="F408" s="308" t="s">
        <v>13</v>
      </c>
      <c r="G408" s="300"/>
      <c r="H408" s="309">
        <v>1412</v>
      </c>
      <c r="I408" s="304">
        <v>1412</v>
      </c>
      <c r="J408" s="301"/>
      <c r="K408" s="310"/>
      <c r="L408" s="310"/>
      <c r="M408" s="310"/>
      <c r="N408" s="310"/>
      <c r="O408" s="310"/>
      <c r="P408" s="310"/>
      <c r="Q408" s="310"/>
      <c r="R408" s="310"/>
      <c r="S408" s="310"/>
      <c r="T408" s="310"/>
      <c r="U408" s="310"/>
      <c r="V408" s="310"/>
      <c r="W408" s="310"/>
      <c r="X408" s="310"/>
      <c r="Y408" s="310"/>
      <c r="Z408" s="310"/>
      <c r="AA408" s="310"/>
      <c r="AB408" s="310"/>
      <c r="AC408" s="310"/>
      <c r="AD408" s="310"/>
      <c r="AE408" s="310"/>
      <c r="AF408" s="310"/>
      <c r="AG408" s="310"/>
      <c r="AH408" s="310"/>
      <c r="AI408" s="310"/>
      <c r="AJ408" s="310"/>
      <c r="AK408" s="310"/>
      <c r="AL408" s="310"/>
      <c r="AM408" s="310"/>
      <c r="AN408" s="310"/>
      <c r="AO408" s="310"/>
      <c r="AP408" s="310"/>
      <c r="AQ408" s="310"/>
      <c r="AR408" s="310"/>
      <c r="AS408" s="310"/>
      <c r="AT408" s="310"/>
      <c r="AU408" s="310"/>
      <c r="AV408" s="310"/>
      <c r="AW408" s="310"/>
      <c r="AX408" s="310"/>
      <c r="AY408" s="310"/>
      <c r="AZ408" s="310"/>
      <c r="BA408" s="310"/>
      <c r="BB408" s="310"/>
      <c r="BC408" s="310"/>
      <c r="BD408" s="310"/>
      <c r="BE408" s="310"/>
      <c r="BF408" s="310"/>
      <c r="BG408" s="310"/>
      <c r="BH408" s="310"/>
      <c r="BI408" s="310"/>
      <c r="BJ408" s="310"/>
      <c r="BK408" s="310"/>
      <c r="BL408" s="310"/>
      <c r="BM408" s="310"/>
      <c r="BN408" s="310"/>
      <c r="BO408" s="310"/>
      <c r="BP408" s="310"/>
      <c r="BQ408" s="310"/>
      <c r="BR408" s="310"/>
      <c r="BS408" s="310"/>
      <c r="BT408" s="310"/>
      <c r="BU408" s="310"/>
      <c r="BV408" s="310"/>
      <c r="BW408" s="310"/>
      <c r="BX408" s="310"/>
      <c r="BY408" s="310"/>
      <c r="BZ408" s="310"/>
      <c r="CA408" s="310"/>
      <c r="CB408" s="310"/>
      <c r="CC408" s="310"/>
      <c r="CD408" s="310"/>
      <c r="CE408" s="310"/>
      <c r="CF408" s="310"/>
      <c r="CG408" s="310"/>
      <c r="CH408" s="310"/>
      <c r="CI408" s="310"/>
      <c r="CJ408" s="310"/>
      <c r="CK408" s="310"/>
      <c r="CL408" s="310"/>
      <c r="CM408" s="310"/>
      <c r="CN408" s="310"/>
      <c r="CO408" s="310"/>
      <c r="CP408" s="310"/>
      <c r="CQ408" s="310"/>
      <c r="CR408" s="310"/>
      <c r="CS408" s="310"/>
      <c r="CT408" s="310"/>
      <c r="CU408" s="310"/>
      <c r="CV408" s="310"/>
      <c r="CW408" s="310"/>
      <c r="CX408" s="310"/>
      <c r="CY408" s="310"/>
      <c r="CZ408" s="310"/>
      <c r="DA408" s="310"/>
      <c r="DB408" s="310"/>
      <c r="DC408" s="310"/>
      <c r="DD408" s="310"/>
      <c r="DE408" s="310"/>
      <c r="DF408" s="310"/>
      <c r="DG408" s="310"/>
      <c r="DH408" s="310"/>
      <c r="DI408" s="310"/>
      <c r="DJ408" s="310"/>
      <c r="DK408" s="310"/>
      <c r="DL408" s="310"/>
      <c r="DM408" s="310"/>
      <c r="DN408" s="310"/>
      <c r="DO408" s="310"/>
      <c r="DP408" s="310"/>
      <c r="DQ408" s="310"/>
      <c r="DR408" s="310"/>
      <c r="DS408" s="310"/>
      <c r="DT408" s="310"/>
      <c r="DU408" s="310"/>
      <c r="DV408" s="310"/>
      <c r="DW408" s="310"/>
      <c r="DX408" s="310"/>
      <c r="DY408" s="310"/>
      <c r="DZ408" s="310"/>
      <c r="EA408" s="310"/>
      <c r="EB408" s="310"/>
      <c r="EC408" s="310"/>
      <c r="ED408" s="310"/>
      <c r="EE408" s="310"/>
      <c r="EF408" s="310"/>
      <c r="EG408" s="310"/>
      <c r="EH408" s="310"/>
      <c r="EI408" s="310"/>
      <c r="EJ408" s="310"/>
      <c r="EK408" s="310"/>
      <c r="EL408" s="310"/>
      <c r="EM408" s="310"/>
      <c r="EN408" s="310"/>
      <c r="EO408" s="310"/>
      <c r="EP408" s="310"/>
      <c r="EQ408" s="310"/>
      <c r="ER408" s="310"/>
      <c r="ES408" s="310"/>
      <c r="ET408" s="310"/>
      <c r="EU408" s="310"/>
      <c r="EV408" s="310"/>
      <c r="EW408" s="310"/>
      <c r="EX408" s="310"/>
      <c r="EY408" s="310"/>
      <c r="EZ408" s="310"/>
      <c r="FA408" s="310"/>
      <c r="FB408" s="310"/>
      <c r="FC408" s="310"/>
      <c r="FD408" s="310"/>
      <c r="FE408" s="310"/>
      <c r="FF408" s="310"/>
      <c r="FG408" s="310"/>
      <c r="FH408" s="310"/>
      <c r="FI408" s="310"/>
      <c r="FJ408" s="310"/>
      <c r="FK408" s="310"/>
      <c r="FL408" s="310"/>
      <c r="FM408" s="310"/>
      <c r="FN408" s="310"/>
      <c r="FO408" s="310"/>
      <c r="FP408" s="310"/>
      <c r="FQ408" s="310"/>
      <c r="FR408" s="310"/>
      <c r="FS408" s="310"/>
      <c r="FT408" s="310"/>
      <c r="FU408" s="310"/>
      <c r="FV408" s="310"/>
      <c r="FW408" s="310"/>
      <c r="FX408" s="310"/>
      <c r="FY408" s="310"/>
      <c r="FZ408" s="310"/>
      <c r="GA408" s="310"/>
      <c r="GB408" s="310"/>
      <c r="GC408" s="310"/>
      <c r="GD408" s="310"/>
      <c r="GE408" s="310"/>
      <c r="GF408" s="310"/>
      <c r="GG408" s="310"/>
      <c r="GH408" s="310"/>
      <c r="GI408" s="310"/>
      <c r="GJ408" s="310"/>
      <c r="GK408" s="310"/>
      <c r="GL408" s="310"/>
      <c r="GM408" s="310"/>
      <c r="GN408" s="310"/>
      <c r="GO408" s="310"/>
      <c r="GP408" s="310"/>
      <c r="GQ408" s="310"/>
      <c r="GR408" s="310"/>
      <c r="GS408" s="310"/>
      <c r="GT408" s="310"/>
      <c r="GU408" s="310"/>
      <c r="GV408" s="310"/>
      <c r="GW408" s="310"/>
      <c r="GX408" s="310"/>
      <c r="GY408" s="310"/>
      <c r="GZ408" s="310"/>
      <c r="HA408" s="310"/>
      <c r="HB408" s="310"/>
      <c r="HC408" s="310"/>
      <c r="HD408" s="310"/>
      <c r="HE408" s="310"/>
      <c r="HF408" s="310"/>
      <c r="HG408" s="310"/>
      <c r="HH408" s="310"/>
      <c r="HI408" s="310"/>
      <c r="HJ408" s="310"/>
      <c r="HK408" s="310"/>
      <c r="HL408" s="310"/>
      <c r="HM408" s="310"/>
      <c r="HN408" s="310"/>
      <c r="HO408" s="310"/>
      <c r="HP408" s="310"/>
      <c r="HQ408" s="310"/>
      <c r="HR408" s="310"/>
      <c r="HS408" s="310"/>
      <c r="HT408" s="310"/>
      <c r="HU408" s="310"/>
      <c r="HV408" s="310"/>
      <c r="HW408" s="310"/>
      <c r="HX408" s="310"/>
      <c r="HY408" s="310"/>
      <c r="HZ408" s="310"/>
      <c r="IA408" s="310"/>
      <c r="IB408" s="310"/>
      <c r="IC408" s="310"/>
      <c r="ID408" s="310"/>
      <c r="IE408" s="310"/>
      <c r="IF408" s="310"/>
      <c r="IG408" s="310"/>
      <c r="IH408" s="310"/>
      <c r="II408" s="310"/>
      <c r="IJ408" s="310"/>
      <c r="IK408" s="310"/>
      <c r="IL408" s="310"/>
      <c r="IM408" s="310"/>
      <c r="IN408" s="310"/>
      <c r="IO408" s="310"/>
      <c r="IP408" s="310"/>
      <c r="IQ408" s="310"/>
      <c r="IR408" s="310"/>
      <c r="IS408" s="310"/>
      <c r="IT408" s="310"/>
      <c r="IU408" s="310"/>
      <c r="IV408" s="310"/>
    </row>
    <row r="409" spans="1:256" s="284" customFormat="1" ht="22.5" customHeight="1" x14ac:dyDescent="0.2">
      <c r="A409" s="281">
        <v>99017</v>
      </c>
      <c r="B409" s="151"/>
      <c r="C409" s="302" t="s">
        <v>1027</v>
      </c>
      <c r="D409" s="159" t="s">
        <v>1028</v>
      </c>
      <c r="E409" s="297" t="s">
        <v>1026</v>
      </c>
      <c r="F409" s="204" t="s">
        <v>13</v>
      </c>
      <c r="G409" s="160"/>
      <c r="H409" s="205">
        <v>1544</v>
      </c>
      <c r="I409" s="304">
        <v>1544</v>
      </c>
      <c r="J409" s="270"/>
      <c r="K409" s="271"/>
      <c r="L409" s="271"/>
      <c r="M409" s="271"/>
      <c r="N409" s="271"/>
      <c r="O409" s="271"/>
      <c r="P409" s="271"/>
      <c r="Q409" s="271"/>
      <c r="R409" s="271"/>
      <c r="S409" s="271"/>
      <c r="T409" s="271"/>
      <c r="U409" s="271"/>
      <c r="V409" s="271"/>
      <c r="W409" s="271"/>
      <c r="X409" s="271"/>
      <c r="Y409" s="271"/>
      <c r="Z409" s="271"/>
      <c r="AA409" s="271"/>
      <c r="AB409" s="271"/>
      <c r="AC409" s="271"/>
      <c r="AD409" s="271"/>
      <c r="AE409" s="271"/>
      <c r="AF409" s="271"/>
      <c r="AG409" s="271"/>
      <c r="AH409" s="271"/>
      <c r="AI409" s="271"/>
      <c r="AJ409" s="271"/>
      <c r="AK409" s="271"/>
      <c r="AL409" s="271"/>
      <c r="AM409" s="271"/>
      <c r="AN409" s="271"/>
      <c r="AO409" s="271"/>
      <c r="AP409" s="271"/>
      <c r="AQ409" s="271"/>
      <c r="AR409" s="271"/>
      <c r="AS409" s="271"/>
      <c r="AT409" s="271"/>
      <c r="AU409" s="271"/>
      <c r="AV409" s="271"/>
      <c r="AW409" s="271"/>
      <c r="AX409" s="271"/>
      <c r="AY409" s="271"/>
      <c r="AZ409" s="271"/>
      <c r="BA409" s="271"/>
      <c r="BB409" s="271"/>
      <c r="BC409" s="271"/>
      <c r="BD409" s="271"/>
      <c r="BE409" s="271"/>
      <c r="BF409" s="271"/>
      <c r="BG409" s="271"/>
      <c r="BH409" s="271"/>
      <c r="BI409" s="271"/>
      <c r="BJ409" s="271"/>
      <c r="BK409" s="271"/>
      <c r="BL409" s="271"/>
      <c r="BM409" s="271"/>
      <c r="BN409" s="271"/>
      <c r="BO409" s="271"/>
      <c r="BP409" s="271"/>
      <c r="BQ409" s="271"/>
      <c r="BR409" s="271"/>
      <c r="BS409" s="271"/>
      <c r="BT409" s="271"/>
      <c r="BU409" s="271"/>
      <c r="BV409" s="271"/>
      <c r="BW409" s="271"/>
      <c r="BX409" s="271"/>
      <c r="BY409" s="271"/>
      <c r="BZ409" s="271"/>
      <c r="CA409" s="271"/>
      <c r="CB409" s="271"/>
      <c r="CC409" s="271"/>
      <c r="CD409" s="271"/>
      <c r="CE409" s="271"/>
      <c r="CF409" s="271"/>
      <c r="CG409" s="271"/>
      <c r="CH409" s="271"/>
      <c r="CI409" s="271"/>
      <c r="CJ409" s="271"/>
      <c r="CK409" s="271"/>
      <c r="CL409" s="271"/>
      <c r="CM409" s="271"/>
      <c r="CN409" s="271"/>
      <c r="CO409" s="271"/>
      <c r="CP409" s="271"/>
      <c r="CQ409" s="271"/>
      <c r="CR409" s="271"/>
      <c r="CS409" s="271"/>
      <c r="CT409" s="271"/>
      <c r="CU409" s="271"/>
      <c r="CV409" s="271"/>
      <c r="CW409" s="271"/>
      <c r="CX409" s="271"/>
      <c r="CY409" s="271"/>
      <c r="CZ409" s="271"/>
      <c r="DA409" s="271"/>
      <c r="DB409" s="271"/>
      <c r="DC409" s="271"/>
      <c r="DD409" s="271"/>
      <c r="DE409" s="271"/>
      <c r="DF409" s="271"/>
      <c r="DG409" s="271"/>
      <c r="DH409" s="271"/>
      <c r="DI409" s="271"/>
      <c r="DJ409" s="271"/>
      <c r="DK409" s="271"/>
      <c r="DL409" s="271"/>
      <c r="DM409" s="271"/>
      <c r="DN409" s="271"/>
      <c r="DO409" s="271"/>
      <c r="DP409" s="271"/>
      <c r="DQ409" s="271"/>
      <c r="DR409" s="271"/>
      <c r="DS409" s="271"/>
      <c r="DT409" s="271"/>
      <c r="DU409" s="271"/>
      <c r="DV409" s="271"/>
      <c r="DW409" s="271"/>
      <c r="DX409" s="271"/>
      <c r="DY409" s="271"/>
      <c r="DZ409" s="271"/>
      <c r="EA409" s="271"/>
      <c r="EB409" s="271"/>
      <c r="EC409" s="271"/>
      <c r="ED409" s="271"/>
      <c r="EE409" s="271"/>
      <c r="EF409" s="271"/>
      <c r="EG409" s="271"/>
      <c r="EH409" s="271"/>
      <c r="EI409" s="271"/>
      <c r="EJ409" s="271"/>
      <c r="EK409" s="271"/>
      <c r="EL409" s="271"/>
      <c r="EM409" s="271"/>
      <c r="EN409" s="271"/>
      <c r="EO409" s="271"/>
      <c r="EP409" s="271"/>
      <c r="EQ409" s="271"/>
      <c r="ER409" s="271"/>
      <c r="ES409" s="271"/>
      <c r="ET409" s="271"/>
      <c r="EU409" s="271"/>
      <c r="EV409" s="271"/>
      <c r="EW409" s="271"/>
      <c r="EX409" s="271"/>
      <c r="EY409" s="271"/>
      <c r="EZ409" s="271"/>
      <c r="FA409" s="271"/>
      <c r="FB409" s="271"/>
      <c r="FC409" s="271"/>
      <c r="FD409" s="271"/>
      <c r="FE409" s="271"/>
      <c r="FF409" s="271"/>
      <c r="FG409" s="271"/>
      <c r="FH409" s="271"/>
      <c r="FI409" s="271"/>
      <c r="FJ409" s="271"/>
      <c r="FK409" s="271"/>
      <c r="FL409" s="271"/>
      <c r="FM409" s="271"/>
      <c r="FN409" s="271"/>
      <c r="FO409" s="271"/>
      <c r="FP409" s="271"/>
      <c r="FQ409" s="271"/>
      <c r="FR409" s="271"/>
      <c r="FS409" s="271"/>
      <c r="FT409" s="271"/>
      <c r="FU409" s="271"/>
      <c r="FV409" s="271"/>
      <c r="FW409" s="271"/>
      <c r="FX409" s="271"/>
      <c r="FY409" s="271"/>
      <c r="FZ409" s="271"/>
      <c r="GA409" s="271"/>
      <c r="GB409" s="271"/>
      <c r="GC409" s="271"/>
      <c r="GD409" s="271"/>
      <c r="GE409" s="271"/>
      <c r="GF409" s="271"/>
      <c r="GG409" s="271"/>
      <c r="GH409" s="271"/>
      <c r="GI409" s="271"/>
      <c r="GJ409" s="271"/>
      <c r="GK409" s="271"/>
      <c r="GL409" s="271"/>
      <c r="GM409" s="271"/>
      <c r="GN409" s="271"/>
      <c r="GO409" s="271"/>
      <c r="GP409" s="271"/>
      <c r="GQ409" s="271"/>
      <c r="GR409" s="271"/>
      <c r="GS409" s="271"/>
      <c r="GT409" s="271"/>
      <c r="GU409" s="271"/>
      <c r="GV409" s="271"/>
      <c r="GW409" s="271"/>
      <c r="GX409" s="271"/>
      <c r="GY409" s="271"/>
      <c r="GZ409" s="271"/>
      <c r="HA409" s="271"/>
      <c r="HB409" s="271"/>
      <c r="HC409" s="271"/>
      <c r="HD409" s="271"/>
      <c r="HE409" s="271"/>
      <c r="HF409" s="271"/>
      <c r="HG409" s="271"/>
      <c r="HH409" s="271"/>
      <c r="HI409" s="271"/>
      <c r="HJ409" s="271"/>
      <c r="HK409" s="271"/>
      <c r="HL409" s="271"/>
      <c r="HM409" s="271"/>
      <c r="HN409" s="271"/>
      <c r="HO409" s="271"/>
      <c r="HP409" s="271"/>
      <c r="HQ409" s="271"/>
      <c r="HR409" s="271"/>
      <c r="HS409" s="271"/>
      <c r="HT409" s="271"/>
      <c r="HU409" s="271"/>
      <c r="HV409" s="271"/>
      <c r="HW409" s="271"/>
      <c r="HX409" s="271"/>
      <c r="HY409" s="271"/>
      <c r="HZ409" s="271"/>
      <c r="IA409" s="271"/>
      <c r="IB409" s="271"/>
      <c r="IC409" s="271"/>
      <c r="ID409" s="271"/>
      <c r="IE409" s="271"/>
      <c r="IF409" s="271"/>
      <c r="IG409" s="271"/>
      <c r="IH409" s="271"/>
      <c r="II409" s="271"/>
      <c r="IJ409" s="271"/>
      <c r="IK409" s="271"/>
      <c r="IL409" s="271"/>
      <c r="IM409" s="271"/>
      <c r="IN409" s="271"/>
      <c r="IO409" s="271"/>
      <c r="IP409" s="271"/>
      <c r="IQ409" s="271"/>
      <c r="IR409" s="271"/>
      <c r="IS409" s="271"/>
      <c r="IT409" s="271"/>
      <c r="IU409" s="271"/>
      <c r="IV409" s="271"/>
    </row>
    <row r="410" spans="1:256" s="294" customFormat="1" ht="22.5" customHeight="1" x14ac:dyDescent="0.2">
      <c r="A410" s="281">
        <v>99018</v>
      </c>
      <c r="B410" s="151"/>
      <c r="C410" s="296" t="s">
        <v>1029</v>
      </c>
      <c r="D410" s="159" t="s">
        <v>1030</v>
      </c>
      <c r="E410" s="297" t="s">
        <v>1026</v>
      </c>
      <c r="F410" s="204" t="s">
        <v>13</v>
      </c>
      <c r="G410" s="160"/>
      <c r="H410" s="205">
        <v>1544</v>
      </c>
      <c r="I410" s="304">
        <v>1544</v>
      </c>
      <c r="J410" s="273"/>
      <c r="K410" s="274"/>
      <c r="L410" s="274"/>
      <c r="M410" s="274"/>
      <c r="N410" s="274"/>
      <c r="O410" s="274"/>
      <c r="P410" s="274"/>
      <c r="Q410" s="274"/>
      <c r="R410" s="274"/>
      <c r="S410" s="274"/>
      <c r="T410" s="274"/>
      <c r="U410" s="274"/>
      <c r="V410" s="274"/>
      <c r="W410" s="274"/>
      <c r="X410" s="274"/>
      <c r="Y410" s="274"/>
      <c r="Z410" s="274"/>
      <c r="AA410" s="274"/>
      <c r="AB410" s="274"/>
      <c r="AC410" s="274"/>
      <c r="AD410" s="274"/>
      <c r="AE410" s="274"/>
      <c r="AF410" s="274"/>
      <c r="AG410" s="274"/>
      <c r="AH410" s="274"/>
      <c r="AI410" s="274"/>
      <c r="AJ410" s="274"/>
      <c r="AK410" s="274"/>
      <c r="AL410" s="274"/>
      <c r="AM410" s="274"/>
      <c r="AN410" s="274"/>
      <c r="AO410" s="274"/>
      <c r="AP410" s="274"/>
      <c r="AQ410" s="274"/>
      <c r="AR410" s="274"/>
      <c r="AS410" s="274"/>
      <c r="AT410" s="274"/>
      <c r="AU410" s="274"/>
      <c r="AV410" s="274"/>
      <c r="AW410" s="274"/>
      <c r="AX410" s="274"/>
      <c r="AY410" s="274"/>
      <c r="AZ410" s="274"/>
      <c r="BA410" s="274"/>
      <c r="BB410" s="274"/>
      <c r="BC410" s="274"/>
      <c r="BD410" s="274"/>
      <c r="BE410" s="274"/>
      <c r="BF410" s="274"/>
      <c r="BG410" s="274"/>
      <c r="BH410" s="274"/>
      <c r="BI410" s="274"/>
      <c r="BJ410" s="274"/>
      <c r="BK410" s="274"/>
      <c r="BL410" s="274"/>
      <c r="BM410" s="274"/>
      <c r="BN410" s="274"/>
      <c r="BO410" s="274"/>
      <c r="BP410" s="274"/>
      <c r="BQ410" s="274"/>
      <c r="BR410" s="274"/>
      <c r="BS410" s="274"/>
      <c r="BT410" s="274"/>
      <c r="BU410" s="274"/>
      <c r="BV410" s="274"/>
      <c r="BW410" s="274"/>
      <c r="BX410" s="274"/>
      <c r="BY410" s="274"/>
      <c r="BZ410" s="274"/>
      <c r="CA410" s="274"/>
      <c r="CB410" s="274"/>
      <c r="CC410" s="274"/>
      <c r="CD410" s="274"/>
      <c r="CE410" s="274"/>
      <c r="CF410" s="274"/>
      <c r="CG410" s="274"/>
      <c r="CH410" s="274"/>
      <c r="CI410" s="274"/>
      <c r="CJ410" s="274"/>
      <c r="CK410" s="274"/>
      <c r="CL410" s="274"/>
      <c r="CM410" s="274"/>
      <c r="CN410" s="274"/>
      <c r="CO410" s="274"/>
      <c r="CP410" s="274"/>
      <c r="CQ410" s="274"/>
      <c r="CR410" s="274"/>
      <c r="CS410" s="274"/>
      <c r="CT410" s="274"/>
      <c r="CU410" s="274"/>
      <c r="CV410" s="274"/>
      <c r="CW410" s="274"/>
      <c r="CX410" s="274"/>
      <c r="CY410" s="274"/>
      <c r="CZ410" s="274"/>
      <c r="DA410" s="274"/>
      <c r="DB410" s="274"/>
      <c r="DC410" s="274"/>
      <c r="DD410" s="274"/>
      <c r="DE410" s="274"/>
      <c r="DF410" s="274"/>
      <c r="DG410" s="274"/>
      <c r="DH410" s="274"/>
      <c r="DI410" s="274"/>
      <c r="DJ410" s="274"/>
      <c r="DK410" s="274"/>
      <c r="DL410" s="274"/>
      <c r="DM410" s="274"/>
      <c r="DN410" s="274"/>
      <c r="DO410" s="274"/>
      <c r="DP410" s="274"/>
      <c r="DQ410" s="274"/>
      <c r="DR410" s="274"/>
      <c r="DS410" s="274"/>
      <c r="DT410" s="274"/>
      <c r="DU410" s="274"/>
      <c r="DV410" s="274"/>
      <c r="DW410" s="274"/>
      <c r="DX410" s="274"/>
      <c r="DY410" s="274"/>
      <c r="DZ410" s="274"/>
      <c r="EA410" s="274"/>
      <c r="EB410" s="274"/>
      <c r="EC410" s="274"/>
      <c r="ED410" s="274"/>
      <c r="EE410" s="274"/>
      <c r="EF410" s="274"/>
      <c r="EG410" s="274"/>
      <c r="EH410" s="274"/>
      <c r="EI410" s="274"/>
      <c r="EJ410" s="274"/>
      <c r="EK410" s="274"/>
      <c r="EL410" s="274"/>
      <c r="EM410" s="274"/>
      <c r="EN410" s="274"/>
      <c r="EO410" s="274"/>
      <c r="EP410" s="274"/>
      <c r="EQ410" s="274"/>
      <c r="ER410" s="274"/>
      <c r="ES410" s="274"/>
      <c r="ET410" s="274"/>
      <c r="EU410" s="274"/>
      <c r="EV410" s="274"/>
      <c r="EW410" s="274"/>
      <c r="EX410" s="274"/>
      <c r="EY410" s="274"/>
      <c r="EZ410" s="274"/>
      <c r="FA410" s="274"/>
      <c r="FB410" s="274"/>
      <c r="FC410" s="274"/>
      <c r="FD410" s="274"/>
      <c r="FE410" s="274"/>
      <c r="FF410" s="274"/>
      <c r="FG410" s="274"/>
      <c r="FH410" s="274"/>
      <c r="FI410" s="274"/>
      <c r="FJ410" s="274"/>
      <c r="FK410" s="274"/>
      <c r="FL410" s="274"/>
      <c r="FM410" s="274"/>
      <c r="FN410" s="274"/>
      <c r="FO410" s="274"/>
      <c r="FP410" s="274"/>
      <c r="FQ410" s="274"/>
      <c r="FR410" s="274"/>
      <c r="FS410" s="274"/>
      <c r="FT410" s="274"/>
      <c r="FU410" s="274"/>
      <c r="FV410" s="274"/>
      <c r="FW410" s="274"/>
      <c r="FX410" s="274"/>
      <c r="FY410" s="274"/>
      <c r="FZ410" s="274"/>
      <c r="GA410" s="274"/>
      <c r="GB410" s="274"/>
      <c r="GC410" s="274"/>
      <c r="GD410" s="274"/>
      <c r="GE410" s="274"/>
      <c r="GF410" s="274"/>
      <c r="GG410" s="274"/>
      <c r="GH410" s="274"/>
      <c r="GI410" s="274"/>
      <c r="GJ410" s="274"/>
      <c r="GK410" s="274"/>
      <c r="GL410" s="274"/>
      <c r="GM410" s="274"/>
      <c r="GN410" s="274"/>
      <c r="GO410" s="274"/>
      <c r="GP410" s="274"/>
      <c r="GQ410" s="274"/>
      <c r="GR410" s="274"/>
      <c r="GS410" s="274"/>
      <c r="GT410" s="274"/>
      <c r="GU410" s="274"/>
      <c r="GV410" s="274"/>
      <c r="GW410" s="274"/>
      <c r="GX410" s="274"/>
      <c r="GY410" s="274"/>
      <c r="GZ410" s="274"/>
      <c r="HA410" s="274"/>
      <c r="HB410" s="274"/>
      <c r="HC410" s="274"/>
      <c r="HD410" s="274"/>
      <c r="HE410" s="274"/>
      <c r="HF410" s="274"/>
      <c r="HG410" s="274"/>
      <c r="HH410" s="274"/>
      <c r="HI410" s="274"/>
      <c r="HJ410" s="274"/>
      <c r="HK410" s="274"/>
      <c r="HL410" s="274"/>
      <c r="HM410" s="274"/>
      <c r="HN410" s="274"/>
      <c r="HO410" s="274"/>
      <c r="HP410" s="274"/>
      <c r="HQ410" s="274"/>
      <c r="HR410" s="274"/>
      <c r="HS410" s="274"/>
      <c r="HT410" s="274"/>
      <c r="HU410" s="274"/>
      <c r="HV410" s="274"/>
      <c r="HW410" s="274"/>
      <c r="HX410" s="274"/>
      <c r="HY410" s="274"/>
      <c r="HZ410" s="274"/>
      <c r="IA410" s="274"/>
      <c r="IB410" s="274"/>
      <c r="IC410" s="274"/>
      <c r="ID410" s="274"/>
      <c r="IE410" s="274"/>
      <c r="IF410" s="274"/>
      <c r="IG410" s="274"/>
      <c r="IH410" s="274"/>
      <c r="II410" s="274"/>
      <c r="IJ410" s="274"/>
      <c r="IK410" s="274"/>
      <c r="IL410" s="274"/>
      <c r="IM410" s="274"/>
      <c r="IN410" s="274"/>
      <c r="IO410" s="274"/>
      <c r="IP410" s="274"/>
      <c r="IQ410" s="274"/>
      <c r="IR410" s="274"/>
      <c r="IS410" s="274"/>
      <c r="IT410" s="274"/>
      <c r="IU410" s="274"/>
      <c r="IV410" s="274"/>
    </row>
    <row r="411" spans="1:256" s="294" customFormat="1" ht="23.25" customHeight="1" x14ac:dyDescent="0.2">
      <c r="A411" s="281">
        <v>99019</v>
      </c>
      <c r="B411" s="173"/>
      <c r="C411" s="269" t="s">
        <v>1031</v>
      </c>
      <c r="D411" s="159" t="s">
        <v>1032</v>
      </c>
      <c r="E411" s="297" t="s">
        <v>1026</v>
      </c>
      <c r="F411" s="204" t="s">
        <v>13</v>
      </c>
      <c r="G411" s="214"/>
      <c r="H411" s="205">
        <v>2373</v>
      </c>
      <c r="I411" s="304">
        <v>2373</v>
      </c>
      <c r="J411" s="293"/>
    </row>
    <row r="412" spans="1:256" s="287" customFormat="1" ht="23.25" customHeight="1" x14ac:dyDescent="0.2">
      <c r="A412" s="285"/>
      <c r="B412" s="9"/>
      <c r="C412" s="269"/>
      <c r="D412" s="4"/>
      <c r="E412" s="302"/>
      <c r="F412" s="204"/>
      <c r="G412" s="5"/>
      <c r="H412" s="49"/>
      <c r="I412" s="164"/>
      <c r="J412" s="123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87" customFormat="1" ht="14.1" customHeight="1" x14ac:dyDescent="0.2">
      <c r="A413" s="285"/>
      <c r="B413" s="262"/>
      <c r="C413" s="286"/>
      <c r="D413" s="263"/>
      <c r="E413" s="295"/>
      <c r="F413" s="264"/>
      <c r="G413" s="264"/>
      <c r="H413" s="265"/>
      <c r="I413" s="266"/>
      <c r="J413" s="267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ht="14.1" customHeight="1" x14ac:dyDescent="0.2">
      <c r="A414" s="276" t="s">
        <v>114</v>
      </c>
      <c r="B414" s="277"/>
      <c r="C414" s="277"/>
      <c r="D414" s="277"/>
      <c r="E414" s="277"/>
      <c r="F414" s="278"/>
      <c r="G414" s="277"/>
      <c r="H414" s="277"/>
      <c r="I414" s="279"/>
      <c r="J414" s="280"/>
    </row>
    <row r="415" spans="1:256" ht="14.1" customHeight="1" x14ac:dyDescent="0.2">
      <c r="A415" s="203"/>
      <c r="B415" s="151" t="s">
        <v>229</v>
      </c>
      <c r="C415" s="151" t="str">
        <f>'Супутні товари'!D10</f>
        <v xml:space="preserve">Гвинт 4,8 х 22 </v>
      </c>
      <c r="D415" s="159" t="s">
        <v>598</v>
      </c>
      <c r="E415" s="151" t="s">
        <v>600</v>
      </c>
      <c r="F415" s="204" t="s">
        <v>597</v>
      </c>
      <c r="G415" s="160"/>
      <c r="H415" s="205">
        <v>64</v>
      </c>
      <c r="I415" s="206">
        <f>'Супутні товари'!J10</f>
        <v>0.94</v>
      </c>
      <c r="J415" s="63"/>
    </row>
    <row r="416" spans="1:256" ht="14.1" customHeight="1" x14ac:dyDescent="0.2">
      <c r="A416" s="203"/>
      <c r="B416" s="151" t="s">
        <v>229</v>
      </c>
      <c r="C416" s="151" t="str">
        <f>'Супутні товари'!D11</f>
        <v>Гвинт 4,8 х 32</v>
      </c>
      <c r="D416" s="159" t="s">
        <v>599</v>
      </c>
      <c r="E416" s="151" t="s">
        <v>600</v>
      </c>
      <c r="F416" s="204" t="s">
        <v>597</v>
      </c>
      <c r="G416" s="160"/>
      <c r="H416" s="205">
        <v>72</v>
      </c>
      <c r="I416" s="206">
        <f>'Супутні товари'!J11</f>
        <v>1.28</v>
      </c>
      <c r="J416" s="123"/>
    </row>
    <row r="417" spans="1:256" ht="14.1" customHeight="1" x14ac:dyDescent="0.2">
      <c r="A417" s="203"/>
      <c r="B417" s="151" t="s">
        <v>229</v>
      </c>
      <c r="C417" s="151" t="str">
        <f>'Супутні товари'!D12</f>
        <v xml:space="preserve">Гвинт 4,8 х 38 </v>
      </c>
      <c r="D417" s="159" t="s">
        <v>601</v>
      </c>
      <c r="E417" s="151" t="s">
        <v>600</v>
      </c>
      <c r="F417" s="204" t="s">
        <v>597</v>
      </c>
      <c r="G417" s="160"/>
      <c r="H417" s="205">
        <v>75</v>
      </c>
      <c r="I417" s="206">
        <f>'Супутні товари'!J12</f>
        <v>1.54</v>
      </c>
      <c r="J417" s="123"/>
    </row>
    <row r="418" spans="1:256" ht="14.1" customHeight="1" x14ac:dyDescent="0.2">
      <c r="A418" s="203"/>
      <c r="B418" s="151" t="s">
        <v>229</v>
      </c>
      <c r="C418" s="151" t="str">
        <f>'Супутні товари'!D13</f>
        <v xml:space="preserve">Гвинт 4,8 х 50 </v>
      </c>
      <c r="D418" s="159" t="s">
        <v>604</v>
      </c>
      <c r="E418" s="151" t="s">
        <v>600</v>
      </c>
      <c r="F418" s="204" t="s">
        <v>597</v>
      </c>
      <c r="G418" s="160"/>
      <c r="H418" s="205">
        <v>87</v>
      </c>
      <c r="I418" s="206">
        <f>'Супутні товари'!J13</f>
        <v>1.84</v>
      </c>
      <c r="J418" s="124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  <c r="AK418" s="125"/>
      <c r="AL418" s="125"/>
      <c r="AM418" s="125"/>
      <c r="AN418" s="125"/>
      <c r="AO418" s="125"/>
      <c r="AP418" s="125"/>
      <c r="AQ418" s="125"/>
      <c r="AR418" s="125"/>
      <c r="AS418" s="125"/>
      <c r="AT418" s="125"/>
      <c r="AU418" s="125"/>
      <c r="AV418" s="125"/>
      <c r="AW418" s="125"/>
      <c r="AX418" s="125"/>
      <c r="AY418" s="125"/>
      <c r="AZ418" s="125"/>
      <c r="BA418" s="125"/>
      <c r="BB418" s="125"/>
      <c r="BC418" s="125"/>
      <c r="BD418" s="125"/>
      <c r="BE418" s="125"/>
      <c r="BF418" s="125"/>
      <c r="BG418" s="125"/>
      <c r="BH418" s="125"/>
      <c r="BI418" s="125"/>
      <c r="BJ418" s="125"/>
      <c r="BK418" s="125"/>
      <c r="BL418" s="125"/>
      <c r="BM418" s="125"/>
      <c r="BN418" s="125"/>
      <c r="BO418" s="125"/>
      <c r="BP418" s="125"/>
      <c r="BQ418" s="125"/>
      <c r="BR418" s="125"/>
      <c r="BS418" s="125"/>
      <c r="BT418" s="125"/>
      <c r="BU418" s="125"/>
      <c r="BV418" s="125"/>
      <c r="BW418" s="125"/>
      <c r="BX418" s="125"/>
      <c r="BY418" s="125"/>
      <c r="BZ418" s="125"/>
      <c r="CA418" s="125"/>
      <c r="CB418" s="125"/>
      <c r="CC418" s="125"/>
      <c r="CD418" s="125"/>
      <c r="CE418" s="125"/>
      <c r="CF418" s="125"/>
      <c r="CG418" s="125"/>
      <c r="CH418" s="125"/>
      <c r="CI418" s="125"/>
      <c r="CJ418" s="125"/>
      <c r="CK418" s="125"/>
      <c r="CL418" s="125"/>
      <c r="CM418" s="125"/>
      <c r="CN418" s="125"/>
      <c r="CO418" s="125"/>
      <c r="CP418" s="125"/>
      <c r="CQ418" s="125"/>
      <c r="CR418" s="125"/>
      <c r="CS418" s="125"/>
      <c r="CT418" s="125"/>
      <c r="CU418" s="125"/>
      <c r="CV418" s="125"/>
      <c r="CW418" s="125"/>
      <c r="CX418" s="125"/>
      <c r="CY418" s="125"/>
      <c r="CZ418" s="125"/>
      <c r="DA418" s="125"/>
      <c r="DB418" s="125"/>
      <c r="DC418" s="125"/>
      <c r="DD418" s="125"/>
      <c r="DE418" s="125"/>
      <c r="DF418" s="125"/>
      <c r="DG418" s="125"/>
      <c r="DH418" s="125"/>
      <c r="DI418" s="125"/>
      <c r="DJ418" s="125"/>
      <c r="DK418" s="125"/>
      <c r="DL418" s="125"/>
      <c r="DM418" s="125"/>
      <c r="DN418" s="125"/>
      <c r="DO418" s="125"/>
      <c r="DP418" s="125"/>
      <c r="DQ418" s="125"/>
      <c r="DR418" s="125"/>
      <c r="DS418" s="125"/>
      <c r="DT418" s="125"/>
      <c r="DU418" s="125"/>
      <c r="DV418" s="125"/>
      <c r="DW418" s="125"/>
      <c r="DX418" s="125"/>
      <c r="DY418" s="125"/>
      <c r="DZ418" s="125"/>
      <c r="EA418" s="125"/>
      <c r="EB418" s="125"/>
      <c r="EC418" s="125"/>
      <c r="ED418" s="125"/>
      <c r="EE418" s="125"/>
      <c r="EF418" s="125"/>
      <c r="EG418" s="125"/>
      <c r="EH418" s="125"/>
      <c r="EI418" s="125"/>
      <c r="EJ418" s="125"/>
      <c r="EK418" s="125"/>
      <c r="EL418" s="125"/>
      <c r="EM418" s="125"/>
      <c r="EN418" s="125"/>
      <c r="EO418" s="125"/>
      <c r="EP418" s="125"/>
      <c r="EQ418" s="125"/>
      <c r="ER418" s="125"/>
      <c r="ES418" s="125"/>
      <c r="ET418" s="125"/>
      <c r="EU418" s="125"/>
      <c r="EV418" s="125"/>
      <c r="EW418" s="125"/>
      <c r="EX418" s="125"/>
      <c r="EY418" s="125"/>
      <c r="EZ418" s="125"/>
      <c r="FA418" s="125"/>
      <c r="FB418" s="125"/>
      <c r="FC418" s="125"/>
      <c r="FD418" s="125"/>
      <c r="FE418" s="125"/>
      <c r="FF418" s="125"/>
      <c r="FG418" s="125"/>
      <c r="FH418" s="125"/>
      <c r="FI418" s="125"/>
      <c r="FJ418" s="125"/>
      <c r="FK418" s="125"/>
      <c r="FL418" s="125"/>
      <c r="FM418" s="125"/>
      <c r="FN418" s="125"/>
      <c r="FO418" s="125"/>
      <c r="FP418" s="125"/>
      <c r="FQ418" s="125"/>
      <c r="FR418" s="125"/>
      <c r="FS418" s="125"/>
      <c r="FT418" s="125"/>
      <c r="FU418" s="125"/>
      <c r="FV418" s="125"/>
      <c r="FW418" s="125"/>
      <c r="FX418" s="125"/>
      <c r="FY418" s="125"/>
      <c r="FZ418" s="125"/>
      <c r="GA418" s="125"/>
      <c r="GB418" s="125"/>
      <c r="GC418" s="125"/>
      <c r="GD418" s="125"/>
      <c r="GE418" s="125"/>
      <c r="GF418" s="125"/>
      <c r="GG418" s="125"/>
      <c r="GH418" s="125"/>
      <c r="GI418" s="125"/>
      <c r="GJ418" s="125"/>
      <c r="GK418" s="125"/>
      <c r="GL418" s="125"/>
      <c r="GM418" s="125"/>
      <c r="GN418" s="125"/>
      <c r="GO418" s="125"/>
      <c r="GP418" s="125"/>
      <c r="GQ418" s="125"/>
      <c r="GR418" s="125"/>
      <c r="GS418" s="125"/>
      <c r="GT418" s="125"/>
      <c r="GU418" s="125"/>
      <c r="GV418" s="125"/>
      <c r="GW418" s="125"/>
      <c r="GX418" s="125"/>
      <c r="GY418" s="125"/>
      <c r="GZ418" s="125"/>
      <c r="HA418" s="125"/>
      <c r="HB418" s="125"/>
      <c r="HC418" s="125"/>
      <c r="HD418" s="125"/>
      <c r="HE418" s="125"/>
      <c r="HF418" s="125"/>
      <c r="HG418" s="125"/>
      <c r="HH418" s="125"/>
      <c r="HI418" s="125"/>
      <c r="HJ418" s="125"/>
      <c r="HK418" s="125"/>
      <c r="HL418" s="125"/>
      <c r="HM418" s="125"/>
      <c r="HN418" s="125"/>
      <c r="HO418" s="125"/>
      <c r="HP418" s="125"/>
      <c r="HQ418" s="125"/>
      <c r="HR418" s="125"/>
      <c r="HS418" s="125"/>
      <c r="HT418" s="125"/>
      <c r="HU418" s="125"/>
      <c r="HV418" s="125"/>
      <c r="HW418" s="125"/>
      <c r="HX418" s="125"/>
      <c r="HY418" s="125"/>
      <c r="HZ418" s="125"/>
      <c r="IA418" s="125"/>
      <c r="IB418" s="125"/>
      <c r="IC418" s="125"/>
      <c r="ID418" s="125"/>
      <c r="IE418" s="125"/>
      <c r="IF418" s="125"/>
      <c r="IG418" s="125"/>
      <c r="IH418" s="125"/>
      <c r="II418" s="125"/>
      <c r="IJ418" s="125"/>
      <c r="IK418" s="125"/>
      <c r="IL418" s="125"/>
      <c r="IM418" s="125"/>
      <c r="IN418" s="125"/>
      <c r="IO418" s="125"/>
      <c r="IP418" s="125"/>
      <c r="IQ418" s="125"/>
      <c r="IR418" s="125"/>
      <c r="IS418" s="125"/>
      <c r="IT418" s="125"/>
      <c r="IU418" s="125"/>
      <c r="IV418" s="125"/>
    </row>
    <row r="419" spans="1:256" ht="14.1" customHeight="1" x14ac:dyDescent="0.2">
      <c r="A419" s="203"/>
      <c r="B419" s="151"/>
      <c r="C419" s="151" t="str">
        <f>'Супутні товари'!D14</f>
        <v>Шайба з гумовою прокладкою</v>
      </c>
      <c r="D419" s="159" t="s">
        <v>605</v>
      </c>
      <c r="E419" s="151" t="str">
        <f>'Супутні товари'!F14</f>
        <v>Шайба металева з ущільнювачем</v>
      </c>
      <c r="F419" s="204" t="s">
        <v>597</v>
      </c>
      <c r="G419" s="160"/>
      <c r="H419" s="205">
        <v>38</v>
      </c>
      <c r="I419" s="206">
        <f>'Супутні товари'!J14</f>
        <v>0.7</v>
      </c>
      <c r="J419" s="124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  <c r="AK419" s="125"/>
      <c r="AL419" s="125"/>
      <c r="AM419" s="125"/>
      <c r="AN419" s="125"/>
      <c r="AO419" s="125"/>
      <c r="AP419" s="125"/>
      <c r="AQ419" s="125"/>
      <c r="AR419" s="125"/>
      <c r="AS419" s="125"/>
      <c r="AT419" s="125"/>
      <c r="AU419" s="125"/>
      <c r="AV419" s="125"/>
      <c r="AW419" s="125"/>
      <c r="AX419" s="125"/>
      <c r="AY419" s="125"/>
      <c r="AZ419" s="125"/>
      <c r="BA419" s="125"/>
      <c r="BB419" s="125"/>
      <c r="BC419" s="125"/>
      <c r="BD419" s="125"/>
      <c r="BE419" s="125"/>
      <c r="BF419" s="125"/>
      <c r="BG419" s="125"/>
      <c r="BH419" s="125"/>
      <c r="BI419" s="125"/>
      <c r="BJ419" s="125"/>
      <c r="BK419" s="125"/>
      <c r="BL419" s="125"/>
      <c r="BM419" s="125"/>
      <c r="BN419" s="125"/>
      <c r="BO419" s="125"/>
      <c r="BP419" s="125"/>
      <c r="BQ419" s="125"/>
      <c r="BR419" s="125"/>
      <c r="BS419" s="125"/>
      <c r="BT419" s="125"/>
      <c r="BU419" s="125"/>
      <c r="BV419" s="125"/>
      <c r="BW419" s="125"/>
      <c r="BX419" s="125"/>
      <c r="BY419" s="125"/>
      <c r="BZ419" s="125"/>
      <c r="CA419" s="125"/>
      <c r="CB419" s="125"/>
      <c r="CC419" s="125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5"/>
      <c r="CN419" s="125"/>
      <c r="CO419" s="125"/>
      <c r="CP419" s="125"/>
      <c r="CQ419" s="125"/>
      <c r="CR419" s="125"/>
      <c r="CS419" s="125"/>
      <c r="CT419" s="125"/>
      <c r="CU419" s="125"/>
      <c r="CV419" s="125"/>
      <c r="CW419" s="125"/>
      <c r="CX419" s="125"/>
      <c r="CY419" s="125"/>
      <c r="CZ419" s="125"/>
      <c r="DA419" s="125"/>
      <c r="DB419" s="125"/>
      <c r="DC419" s="125"/>
      <c r="DD419" s="125"/>
      <c r="DE419" s="125"/>
      <c r="DF419" s="125"/>
      <c r="DG419" s="125"/>
      <c r="DH419" s="125"/>
      <c r="DI419" s="125"/>
      <c r="DJ419" s="125"/>
      <c r="DK419" s="125"/>
      <c r="DL419" s="125"/>
      <c r="DM419" s="125"/>
      <c r="DN419" s="125"/>
      <c r="DO419" s="125"/>
      <c r="DP419" s="125"/>
      <c r="DQ419" s="125"/>
      <c r="DR419" s="125"/>
      <c r="DS419" s="125"/>
      <c r="DT419" s="125"/>
      <c r="DU419" s="125"/>
      <c r="DV419" s="125"/>
      <c r="DW419" s="125"/>
      <c r="DX419" s="125"/>
      <c r="DY419" s="125"/>
      <c r="DZ419" s="125"/>
      <c r="EA419" s="125"/>
      <c r="EB419" s="125"/>
      <c r="EC419" s="125"/>
      <c r="ED419" s="125"/>
      <c r="EE419" s="125"/>
      <c r="EF419" s="125"/>
      <c r="EG419" s="125"/>
      <c r="EH419" s="125"/>
      <c r="EI419" s="125"/>
      <c r="EJ419" s="125"/>
      <c r="EK419" s="125"/>
      <c r="EL419" s="125"/>
      <c r="EM419" s="125"/>
      <c r="EN419" s="125"/>
      <c r="EO419" s="125"/>
      <c r="EP419" s="125"/>
      <c r="EQ419" s="125"/>
      <c r="ER419" s="125"/>
      <c r="ES419" s="125"/>
      <c r="ET419" s="125"/>
      <c r="EU419" s="125"/>
      <c r="EV419" s="125"/>
      <c r="EW419" s="125"/>
      <c r="EX419" s="125"/>
      <c r="EY419" s="125"/>
      <c r="EZ419" s="125"/>
      <c r="FA419" s="125"/>
      <c r="FB419" s="125"/>
      <c r="FC419" s="125"/>
      <c r="FD419" s="125"/>
      <c r="FE419" s="125"/>
      <c r="FF419" s="125"/>
      <c r="FG419" s="125"/>
      <c r="FH419" s="125"/>
      <c r="FI419" s="125"/>
      <c r="FJ419" s="125"/>
      <c r="FK419" s="125"/>
      <c r="FL419" s="125"/>
      <c r="FM419" s="125"/>
      <c r="FN419" s="125"/>
      <c r="FO419" s="125"/>
      <c r="FP419" s="125"/>
      <c r="FQ419" s="125"/>
      <c r="FR419" s="125"/>
      <c r="FS419" s="125"/>
      <c r="FT419" s="125"/>
      <c r="FU419" s="125"/>
      <c r="FV419" s="125"/>
      <c r="FW419" s="125"/>
      <c r="FX419" s="125"/>
      <c r="FY419" s="125"/>
      <c r="FZ419" s="125"/>
      <c r="GA419" s="125"/>
      <c r="GB419" s="125"/>
      <c r="GC419" s="125"/>
      <c r="GD419" s="125"/>
      <c r="GE419" s="125"/>
      <c r="GF419" s="125"/>
      <c r="GG419" s="125"/>
      <c r="GH419" s="125"/>
      <c r="GI419" s="125"/>
      <c r="GJ419" s="125"/>
      <c r="GK419" s="125"/>
      <c r="GL419" s="125"/>
      <c r="GM419" s="125"/>
      <c r="GN419" s="125"/>
      <c r="GO419" s="125"/>
      <c r="GP419" s="125"/>
      <c r="GQ419" s="125"/>
      <c r="GR419" s="125"/>
      <c r="GS419" s="125"/>
      <c r="GT419" s="125"/>
      <c r="GU419" s="125"/>
      <c r="GV419" s="125"/>
      <c r="GW419" s="125"/>
      <c r="GX419" s="125"/>
      <c r="GY419" s="125"/>
      <c r="GZ419" s="125"/>
      <c r="HA419" s="125"/>
      <c r="HB419" s="125"/>
      <c r="HC419" s="125"/>
      <c r="HD419" s="125"/>
      <c r="HE419" s="125"/>
      <c r="HF419" s="125"/>
      <c r="HG419" s="125"/>
      <c r="HH419" s="125"/>
      <c r="HI419" s="125"/>
      <c r="HJ419" s="125"/>
      <c r="HK419" s="125"/>
      <c r="HL419" s="125"/>
      <c r="HM419" s="125"/>
      <c r="HN419" s="125"/>
      <c r="HO419" s="125"/>
      <c r="HP419" s="125"/>
      <c r="HQ419" s="125"/>
      <c r="HR419" s="125"/>
      <c r="HS419" s="125"/>
      <c r="HT419" s="125"/>
      <c r="HU419" s="125"/>
      <c r="HV419" s="125"/>
      <c r="HW419" s="125"/>
      <c r="HX419" s="125"/>
      <c r="HY419" s="125"/>
      <c r="HZ419" s="125"/>
      <c r="IA419" s="125"/>
      <c r="IB419" s="125"/>
      <c r="IC419" s="125"/>
      <c r="ID419" s="125"/>
      <c r="IE419" s="125"/>
      <c r="IF419" s="125"/>
      <c r="IG419" s="125"/>
      <c r="IH419" s="125"/>
      <c r="II419" s="125"/>
      <c r="IJ419" s="125"/>
      <c r="IK419" s="125"/>
      <c r="IL419" s="125"/>
      <c r="IM419" s="125"/>
      <c r="IN419" s="125"/>
      <c r="IO419" s="125"/>
      <c r="IP419" s="125"/>
      <c r="IQ419" s="125"/>
      <c r="IR419" s="125"/>
      <c r="IS419" s="125"/>
      <c r="IT419" s="125"/>
      <c r="IU419" s="125"/>
      <c r="IV419" s="125"/>
    </row>
    <row r="420" spans="1:256" ht="14.1" customHeight="1" x14ac:dyDescent="0.2">
      <c r="A420" s="203"/>
      <c r="B420" s="151"/>
      <c r="C420" s="151" t="str">
        <f>'Супутні товари'!D15</f>
        <v>Герметик AQUAFIX</v>
      </c>
      <c r="D420" s="159" t="s">
        <v>607</v>
      </c>
      <c r="E420" s="151" t="str">
        <f>'Супутні товари'!F15</f>
        <v>Покрівельний герметик на основі дисперсії пластмас з відмінною адгезією до всіх покрівельних поверхонь</v>
      </c>
      <c r="F420" s="160" t="s">
        <v>13</v>
      </c>
      <c r="G420" s="160"/>
      <c r="H420" s="205">
        <v>245</v>
      </c>
      <c r="I420" s="206">
        <f>'Супутні товари'!J15</f>
        <v>380</v>
      </c>
      <c r="J420" s="124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  <c r="AK420" s="125"/>
      <c r="AL420" s="125"/>
      <c r="AM420" s="125"/>
      <c r="AN420" s="125"/>
      <c r="AO420" s="125"/>
      <c r="AP420" s="125"/>
      <c r="AQ420" s="125"/>
      <c r="AR420" s="125"/>
      <c r="AS420" s="125"/>
      <c r="AT420" s="125"/>
      <c r="AU420" s="125"/>
      <c r="AV420" s="125"/>
      <c r="AW420" s="125"/>
      <c r="AX420" s="125"/>
      <c r="AY420" s="125"/>
      <c r="AZ420" s="125"/>
      <c r="BA420" s="125"/>
      <c r="BB420" s="125"/>
      <c r="BC420" s="125"/>
      <c r="BD420" s="125"/>
      <c r="BE420" s="125"/>
      <c r="BF420" s="125"/>
      <c r="BG420" s="125"/>
      <c r="BH420" s="125"/>
      <c r="BI420" s="125"/>
      <c r="BJ420" s="125"/>
      <c r="BK420" s="125"/>
      <c r="BL420" s="125"/>
      <c r="BM420" s="125"/>
      <c r="BN420" s="125"/>
      <c r="BO420" s="125"/>
      <c r="BP420" s="125"/>
      <c r="BQ420" s="125"/>
      <c r="BR420" s="125"/>
      <c r="BS420" s="125"/>
      <c r="BT420" s="125"/>
      <c r="BU420" s="125"/>
      <c r="BV420" s="125"/>
      <c r="BW420" s="125"/>
      <c r="BX420" s="125"/>
      <c r="BY420" s="125"/>
      <c r="BZ420" s="125"/>
      <c r="CA420" s="125"/>
      <c r="CB420" s="125"/>
      <c r="CC420" s="125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5"/>
      <c r="CN420" s="125"/>
      <c r="CO420" s="125"/>
      <c r="CP420" s="125"/>
      <c r="CQ420" s="125"/>
      <c r="CR420" s="125"/>
      <c r="CS420" s="125"/>
      <c r="CT420" s="125"/>
      <c r="CU420" s="125"/>
      <c r="CV420" s="125"/>
      <c r="CW420" s="125"/>
      <c r="CX420" s="125"/>
      <c r="CY420" s="125"/>
      <c r="CZ420" s="125"/>
      <c r="DA420" s="125"/>
      <c r="DB420" s="125"/>
      <c r="DC420" s="125"/>
      <c r="DD420" s="125"/>
      <c r="DE420" s="125"/>
      <c r="DF420" s="125"/>
      <c r="DG420" s="125"/>
      <c r="DH420" s="125"/>
      <c r="DI420" s="125"/>
      <c r="DJ420" s="125"/>
      <c r="DK420" s="125"/>
      <c r="DL420" s="125"/>
      <c r="DM420" s="125"/>
      <c r="DN420" s="125"/>
      <c r="DO420" s="125"/>
      <c r="DP420" s="125"/>
      <c r="DQ420" s="125"/>
      <c r="DR420" s="125"/>
      <c r="DS420" s="125"/>
      <c r="DT420" s="125"/>
      <c r="DU420" s="125"/>
      <c r="DV420" s="125"/>
      <c r="DW420" s="125"/>
      <c r="DX420" s="125"/>
      <c r="DY420" s="125"/>
      <c r="DZ420" s="125"/>
      <c r="EA420" s="125"/>
      <c r="EB420" s="125"/>
      <c r="EC420" s="125"/>
      <c r="ED420" s="125"/>
      <c r="EE420" s="125"/>
      <c r="EF420" s="125"/>
      <c r="EG420" s="125"/>
      <c r="EH420" s="125"/>
      <c r="EI420" s="125"/>
      <c r="EJ420" s="125"/>
      <c r="EK420" s="125"/>
      <c r="EL420" s="125"/>
      <c r="EM420" s="125"/>
      <c r="EN420" s="125"/>
      <c r="EO420" s="125"/>
      <c r="EP420" s="125"/>
      <c r="EQ420" s="125"/>
      <c r="ER420" s="125"/>
      <c r="ES420" s="125"/>
      <c r="ET420" s="125"/>
      <c r="EU420" s="125"/>
      <c r="EV420" s="125"/>
      <c r="EW420" s="125"/>
      <c r="EX420" s="125"/>
      <c r="EY420" s="125"/>
      <c r="EZ420" s="125"/>
      <c r="FA420" s="125"/>
      <c r="FB420" s="125"/>
      <c r="FC420" s="125"/>
      <c r="FD420" s="125"/>
      <c r="FE420" s="125"/>
      <c r="FF420" s="125"/>
      <c r="FG420" s="125"/>
      <c r="FH420" s="125"/>
      <c r="FI420" s="125"/>
      <c r="FJ420" s="125"/>
      <c r="FK420" s="125"/>
      <c r="FL420" s="125"/>
      <c r="FM420" s="125"/>
      <c r="FN420" s="125"/>
      <c r="FO420" s="125"/>
      <c r="FP420" s="125"/>
      <c r="FQ420" s="125"/>
      <c r="FR420" s="125"/>
      <c r="FS420" s="125"/>
      <c r="FT420" s="125"/>
      <c r="FU420" s="125"/>
      <c r="FV420" s="125"/>
      <c r="FW420" s="125"/>
      <c r="FX420" s="125"/>
      <c r="FY420" s="125"/>
      <c r="FZ420" s="125"/>
      <c r="GA420" s="125"/>
      <c r="GB420" s="125"/>
      <c r="GC420" s="125"/>
      <c r="GD420" s="125"/>
      <c r="GE420" s="125"/>
      <c r="GF420" s="125"/>
      <c r="GG420" s="125"/>
      <c r="GH420" s="125"/>
      <c r="GI420" s="125"/>
      <c r="GJ420" s="125"/>
      <c r="GK420" s="125"/>
      <c r="GL420" s="125"/>
      <c r="GM420" s="125"/>
      <c r="GN420" s="125"/>
      <c r="GO420" s="125"/>
      <c r="GP420" s="125"/>
      <c r="GQ420" s="125"/>
      <c r="GR420" s="125"/>
      <c r="GS420" s="125"/>
      <c r="GT420" s="125"/>
      <c r="GU420" s="125"/>
      <c r="GV420" s="125"/>
      <c r="GW420" s="125"/>
      <c r="GX420" s="125"/>
      <c r="GY420" s="125"/>
      <c r="GZ420" s="125"/>
      <c r="HA420" s="125"/>
      <c r="HB420" s="125"/>
      <c r="HC420" s="125"/>
      <c r="HD420" s="125"/>
      <c r="HE420" s="125"/>
      <c r="HF420" s="125"/>
      <c r="HG420" s="125"/>
      <c r="HH420" s="125"/>
      <c r="HI420" s="125"/>
      <c r="HJ420" s="125"/>
      <c r="HK420" s="125"/>
      <c r="HL420" s="125"/>
      <c r="HM420" s="125"/>
      <c r="HN420" s="125"/>
      <c r="HO420" s="125"/>
      <c r="HP420" s="125"/>
      <c r="HQ420" s="125"/>
      <c r="HR420" s="125"/>
      <c r="HS420" s="125"/>
      <c r="HT420" s="125"/>
      <c r="HU420" s="125"/>
      <c r="HV420" s="125"/>
      <c r="HW420" s="125"/>
      <c r="HX420" s="125"/>
      <c r="HY420" s="125"/>
      <c r="HZ420" s="125"/>
      <c r="IA420" s="125"/>
      <c r="IB420" s="125"/>
      <c r="IC420" s="125"/>
      <c r="ID420" s="125"/>
      <c r="IE420" s="125"/>
      <c r="IF420" s="125"/>
      <c r="IG420" s="125"/>
      <c r="IH420" s="125"/>
      <c r="II420" s="125"/>
      <c r="IJ420" s="125"/>
      <c r="IK420" s="125"/>
      <c r="IL420" s="125"/>
      <c r="IM420" s="125"/>
      <c r="IN420" s="125"/>
      <c r="IO420" s="125"/>
      <c r="IP420" s="125"/>
      <c r="IQ420" s="125"/>
      <c r="IR420" s="125"/>
      <c r="IS420" s="125"/>
      <c r="IT420" s="125"/>
      <c r="IU420" s="125"/>
      <c r="IV420" s="125"/>
    </row>
    <row r="421" spans="1:256" ht="14.1" hidden="1" customHeight="1" x14ac:dyDescent="0.2">
      <c r="A421" s="151"/>
      <c r="B421" s="151" t="s">
        <v>277</v>
      </c>
      <c r="C421" s="159" t="s">
        <v>101</v>
      </c>
      <c r="D421" s="159" t="s">
        <v>102</v>
      </c>
      <c r="E421" s="151" t="s">
        <v>116</v>
      </c>
      <c r="F421" s="160" t="s">
        <v>13</v>
      </c>
      <c r="G421" s="160"/>
      <c r="H421" s="201">
        <v>3.95</v>
      </c>
      <c r="I421" s="206">
        <f>ROUND(H421*(100-$I$2)/100, 2)</f>
        <v>3.95</v>
      </c>
      <c r="J421" s="63"/>
    </row>
    <row r="422" spans="1:256" ht="14.1" hidden="1" customHeight="1" x14ac:dyDescent="0.2">
      <c r="A422" s="151"/>
      <c r="B422" s="151" t="s">
        <v>277</v>
      </c>
      <c r="C422" s="159" t="s">
        <v>103</v>
      </c>
      <c r="D422" s="159" t="s">
        <v>104</v>
      </c>
      <c r="E422" s="151" t="s">
        <v>118</v>
      </c>
      <c r="F422" s="160" t="s">
        <v>13</v>
      </c>
      <c r="G422" s="160"/>
      <c r="H422" s="201">
        <v>5.24</v>
      </c>
      <c r="I422" s="161">
        <f>ROUND(H422*(100-$I$2)/100, 2)</f>
        <v>5.24</v>
      </c>
      <c r="J422" s="63"/>
    </row>
    <row r="423" spans="1:256" ht="14.1" hidden="1" customHeight="1" x14ac:dyDescent="0.2">
      <c r="A423" s="207"/>
      <c r="B423" s="151" t="s">
        <v>277</v>
      </c>
      <c r="C423" s="207" t="s">
        <v>105</v>
      </c>
      <c r="D423" s="208" t="s">
        <v>106</v>
      </c>
      <c r="E423" s="151" t="s">
        <v>117</v>
      </c>
      <c r="F423" s="162" t="s">
        <v>13</v>
      </c>
      <c r="G423" s="162"/>
      <c r="H423" s="201">
        <v>5.93</v>
      </c>
      <c r="I423" s="161">
        <f>ROUND(H423*(100-$I$2)/100, 2)</f>
        <v>5.93</v>
      </c>
      <c r="J423" s="63"/>
    </row>
    <row r="424" spans="1:256" ht="14.1" customHeight="1" x14ac:dyDescent="0.2">
      <c r="A424" s="203"/>
      <c r="B424" s="151"/>
      <c r="C424" s="255" t="s">
        <v>1012</v>
      </c>
      <c r="D424" s="159" t="s">
        <v>1014</v>
      </c>
      <c r="E424" s="151" t="s">
        <v>1013</v>
      </c>
      <c r="F424" s="204" t="s">
        <v>13</v>
      </c>
      <c r="G424" s="160"/>
      <c r="H424" s="205">
        <v>1164</v>
      </c>
      <c r="I424" s="206">
        <f>ПЗІП!H21</f>
        <v>2733.59</v>
      </c>
      <c r="J424" s="63"/>
    </row>
    <row r="425" spans="1:256" ht="14.1" customHeight="1" x14ac:dyDescent="0.2">
      <c r="A425" s="203"/>
      <c r="B425" s="151"/>
      <c r="C425" s="151">
        <f>'Супутні товари'!D21</f>
        <v>0</v>
      </c>
      <c r="D425" s="159" t="s">
        <v>599</v>
      </c>
      <c r="E425" s="151" t="s">
        <v>600</v>
      </c>
      <c r="F425" s="204" t="s">
        <v>597</v>
      </c>
      <c r="G425" s="160"/>
      <c r="H425" s="205">
        <v>51</v>
      </c>
      <c r="I425" s="206">
        <f>'Супутні товари'!J21</f>
        <v>0</v>
      </c>
      <c r="J425" s="123"/>
    </row>
    <row r="426" spans="1:256" ht="14.1" customHeight="1" x14ac:dyDescent="0.2">
      <c r="A426" s="203"/>
      <c r="B426" s="151"/>
      <c r="C426" s="151">
        <f>'Супутні товари'!D22</f>
        <v>0</v>
      </c>
      <c r="D426" s="159" t="s">
        <v>601</v>
      </c>
      <c r="E426" s="151" t="s">
        <v>600</v>
      </c>
      <c r="F426" s="204" t="s">
        <v>597</v>
      </c>
      <c r="G426" s="160"/>
      <c r="H426" s="205">
        <v>54</v>
      </c>
      <c r="I426" s="206">
        <f>'Супутні товари'!J22</f>
        <v>0</v>
      </c>
      <c r="J426" s="123"/>
    </row>
    <row r="427" spans="1:256" ht="14.1" customHeight="1" x14ac:dyDescent="0.2">
      <c r="A427" s="203"/>
      <c r="B427" s="151"/>
      <c r="C427" s="151">
        <f>'Супутні товари'!D23</f>
        <v>0</v>
      </c>
      <c r="D427" s="159" t="s">
        <v>604</v>
      </c>
      <c r="E427" s="151" t="s">
        <v>600</v>
      </c>
      <c r="F427" s="204" t="s">
        <v>597</v>
      </c>
      <c r="G427" s="160"/>
      <c r="H427" s="205">
        <v>69</v>
      </c>
      <c r="I427" s="206">
        <f>'Супутні товари'!J23</f>
        <v>0</v>
      </c>
      <c r="J427" s="124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  <c r="AK427" s="125"/>
      <c r="AL427" s="125"/>
      <c r="AM427" s="125"/>
      <c r="AN427" s="125"/>
      <c r="AO427" s="125"/>
      <c r="AP427" s="125"/>
      <c r="AQ427" s="125"/>
      <c r="AR427" s="125"/>
      <c r="AS427" s="125"/>
      <c r="AT427" s="125"/>
      <c r="AU427" s="125"/>
      <c r="AV427" s="125"/>
      <c r="AW427" s="125"/>
      <c r="AX427" s="125"/>
      <c r="AY427" s="125"/>
      <c r="AZ427" s="125"/>
      <c r="BA427" s="125"/>
      <c r="BB427" s="125"/>
      <c r="BC427" s="125"/>
      <c r="BD427" s="125"/>
      <c r="BE427" s="125"/>
      <c r="BF427" s="125"/>
      <c r="BG427" s="125"/>
      <c r="BH427" s="125"/>
      <c r="BI427" s="125"/>
      <c r="BJ427" s="125"/>
      <c r="BK427" s="125"/>
      <c r="BL427" s="125"/>
      <c r="BM427" s="125"/>
      <c r="BN427" s="125"/>
      <c r="BO427" s="125"/>
      <c r="BP427" s="125"/>
      <c r="BQ427" s="125"/>
      <c r="BR427" s="125"/>
      <c r="BS427" s="125"/>
      <c r="BT427" s="125"/>
      <c r="BU427" s="125"/>
      <c r="BV427" s="125"/>
      <c r="BW427" s="125"/>
      <c r="BX427" s="125"/>
      <c r="BY427" s="125"/>
      <c r="BZ427" s="125"/>
      <c r="CA427" s="125"/>
      <c r="CB427" s="125"/>
      <c r="CC427" s="125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5"/>
      <c r="CN427" s="125"/>
      <c r="CO427" s="125"/>
      <c r="CP427" s="125"/>
      <c r="CQ427" s="125"/>
      <c r="CR427" s="125"/>
      <c r="CS427" s="125"/>
      <c r="CT427" s="125"/>
      <c r="CU427" s="125"/>
      <c r="CV427" s="125"/>
      <c r="CW427" s="125"/>
      <c r="CX427" s="125"/>
      <c r="CY427" s="125"/>
      <c r="CZ427" s="125"/>
      <c r="DA427" s="125"/>
      <c r="DB427" s="125"/>
      <c r="DC427" s="125"/>
      <c r="DD427" s="125"/>
      <c r="DE427" s="125"/>
      <c r="DF427" s="125"/>
      <c r="DG427" s="125"/>
      <c r="DH427" s="125"/>
      <c r="DI427" s="125"/>
      <c r="DJ427" s="125"/>
      <c r="DK427" s="125"/>
      <c r="DL427" s="125"/>
      <c r="DM427" s="125"/>
      <c r="DN427" s="125"/>
      <c r="DO427" s="125"/>
      <c r="DP427" s="125"/>
      <c r="DQ427" s="125"/>
      <c r="DR427" s="125"/>
      <c r="DS427" s="125"/>
      <c r="DT427" s="125"/>
      <c r="DU427" s="125"/>
      <c r="DV427" s="125"/>
      <c r="DW427" s="125"/>
      <c r="DX427" s="125"/>
      <c r="DY427" s="125"/>
      <c r="DZ427" s="125"/>
      <c r="EA427" s="125"/>
      <c r="EB427" s="125"/>
      <c r="EC427" s="125"/>
      <c r="ED427" s="125"/>
      <c r="EE427" s="125"/>
      <c r="EF427" s="125"/>
      <c r="EG427" s="125"/>
      <c r="EH427" s="125"/>
      <c r="EI427" s="125"/>
      <c r="EJ427" s="125"/>
      <c r="EK427" s="125"/>
      <c r="EL427" s="125"/>
      <c r="EM427" s="125"/>
      <c r="EN427" s="125"/>
      <c r="EO427" s="125"/>
      <c r="EP427" s="125"/>
      <c r="EQ427" s="125"/>
      <c r="ER427" s="125"/>
      <c r="ES427" s="125"/>
      <c r="ET427" s="125"/>
      <c r="EU427" s="125"/>
      <c r="EV427" s="125"/>
      <c r="EW427" s="125"/>
      <c r="EX427" s="125"/>
      <c r="EY427" s="125"/>
      <c r="EZ427" s="125"/>
      <c r="FA427" s="125"/>
      <c r="FB427" s="125"/>
      <c r="FC427" s="125"/>
      <c r="FD427" s="125"/>
      <c r="FE427" s="125"/>
      <c r="FF427" s="125"/>
      <c r="FG427" s="125"/>
      <c r="FH427" s="125"/>
      <c r="FI427" s="125"/>
      <c r="FJ427" s="125"/>
      <c r="FK427" s="125"/>
      <c r="FL427" s="125"/>
      <c r="FM427" s="125"/>
      <c r="FN427" s="125"/>
      <c r="FO427" s="125"/>
      <c r="FP427" s="125"/>
      <c r="FQ427" s="125"/>
      <c r="FR427" s="125"/>
      <c r="FS427" s="125"/>
      <c r="FT427" s="125"/>
      <c r="FU427" s="125"/>
      <c r="FV427" s="125"/>
      <c r="FW427" s="125"/>
      <c r="FX427" s="125"/>
      <c r="FY427" s="125"/>
      <c r="FZ427" s="125"/>
      <c r="GA427" s="125"/>
      <c r="GB427" s="125"/>
      <c r="GC427" s="125"/>
      <c r="GD427" s="125"/>
      <c r="GE427" s="125"/>
      <c r="GF427" s="125"/>
      <c r="GG427" s="125"/>
      <c r="GH427" s="125"/>
      <c r="GI427" s="125"/>
      <c r="GJ427" s="125"/>
      <c r="GK427" s="125"/>
      <c r="GL427" s="125"/>
      <c r="GM427" s="125"/>
      <c r="GN427" s="125"/>
      <c r="GO427" s="125"/>
      <c r="GP427" s="125"/>
      <c r="GQ427" s="125"/>
      <c r="GR427" s="125"/>
      <c r="GS427" s="125"/>
      <c r="GT427" s="125"/>
      <c r="GU427" s="125"/>
      <c r="GV427" s="125"/>
      <c r="GW427" s="125"/>
      <c r="GX427" s="125"/>
      <c r="GY427" s="125"/>
      <c r="GZ427" s="125"/>
      <c r="HA427" s="125"/>
      <c r="HB427" s="125"/>
      <c r="HC427" s="125"/>
      <c r="HD427" s="125"/>
      <c r="HE427" s="125"/>
      <c r="HF427" s="125"/>
      <c r="HG427" s="125"/>
      <c r="HH427" s="125"/>
      <c r="HI427" s="125"/>
      <c r="HJ427" s="125"/>
      <c r="HK427" s="125"/>
      <c r="HL427" s="125"/>
      <c r="HM427" s="125"/>
      <c r="HN427" s="125"/>
      <c r="HO427" s="125"/>
      <c r="HP427" s="125"/>
      <c r="HQ427" s="125"/>
      <c r="HR427" s="125"/>
      <c r="HS427" s="125"/>
      <c r="HT427" s="125"/>
      <c r="HU427" s="125"/>
      <c r="HV427" s="125"/>
      <c r="HW427" s="125"/>
      <c r="HX427" s="125"/>
      <c r="HY427" s="125"/>
      <c r="HZ427" s="125"/>
      <c r="IA427" s="125"/>
      <c r="IB427" s="125"/>
      <c r="IC427" s="125"/>
      <c r="ID427" s="125"/>
      <c r="IE427" s="125"/>
      <c r="IF427" s="125"/>
      <c r="IG427" s="125"/>
      <c r="IH427" s="125"/>
      <c r="II427" s="125"/>
      <c r="IJ427" s="125"/>
      <c r="IK427" s="125"/>
      <c r="IL427" s="125"/>
      <c r="IM427" s="125"/>
      <c r="IN427" s="125"/>
      <c r="IO427" s="125"/>
      <c r="IP427" s="125"/>
      <c r="IQ427" s="125"/>
      <c r="IR427" s="125"/>
      <c r="IS427" s="125"/>
      <c r="IT427" s="125"/>
      <c r="IU427" s="125"/>
      <c r="IV427" s="125"/>
    </row>
    <row r="428" spans="1:256" ht="14.1" customHeight="1" x14ac:dyDescent="0.2">
      <c r="A428" s="203"/>
      <c r="B428" s="151"/>
      <c r="C428" s="151">
        <f>'Супутні товари'!D24</f>
        <v>0</v>
      </c>
      <c r="D428" s="159" t="s">
        <v>605</v>
      </c>
      <c r="E428" s="151">
        <f>'Супутні товари'!F24</f>
        <v>0</v>
      </c>
      <c r="F428" s="204" t="s">
        <v>597</v>
      </c>
      <c r="G428" s="160"/>
      <c r="H428" s="205">
        <v>27</v>
      </c>
      <c r="I428" s="206">
        <f>'Супутні товари'!J24</f>
        <v>0</v>
      </c>
      <c r="J428" s="124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  <c r="AK428" s="125"/>
      <c r="AL428" s="125"/>
      <c r="AM428" s="125"/>
      <c r="AN428" s="125"/>
      <c r="AO428" s="125"/>
      <c r="AP428" s="125"/>
      <c r="AQ428" s="125"/>
      <c r="AR428" s="125"/>
      <c r="AS428" s="125"/>
      <c r="AT428" s="125"/>
      <c r="AU428" s="125"/>
      <c r="AV428" s="125"/>
      <c r="AW428" s="125"/>
      <c r="AX428" s="125"/>
      <c r="AY428" s="125"/>
      <c r="AZ428" s="125"/>
      <c r="BA428" s="125"/>
      <c r="BB428" s="125"/>
      <c r="BC428" s="125"/>
      <c r="BD428" s="125"/>
      <c r="BE428" s="125"/>
      <c r="BF428" s="125"/>
      <c r="BG428" s="125"/>
      <c r="BH428" s="125"/>
      <c r="BI428" s="125"/>
      <c r="BJ428" s="125"/>
      <c r="BK428" s="125"/>
      <c r="BL428" s="125"/>
      <c r="BM428" s="125"/>
      <c r="BN428" s="125"/>
      <c r="BO428" s="125"/>
      <c r="BP428" s="125"/>
      <c r="BQ428" s="125"/>
      <c r="BR428" s="125"/>
      <c r="BS428" s="125"/>
      <c r="BT428" s="125"/>
      <c r="BU428" s="125"/>
      <c r="BV428" s="125"/>
      <c r="BW428" s="125"/>
      <c r="BX428" s="125"/>
      <c r="BY428" s="125"/>
      <c r="BZ428" s="125"/>
      <c r="CA428" s="125"/>
      <c r="CB428" s="125"/>
      <c r="CC428" s="125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5"/>
      <c r="CN428" s="125"/>
      <c r="CO428" s="125"/>
      <c r="CP428" s="125"/>
      <c r="CQ428" s="125"/>
      <c r="CR428" s="125"/>
      <c r="CS428" s="125"/>
      <c r="CT428" s="125"/>
      <c r="CU428" s="125"/>
      <c r="CV428" s="125"/>
      <c r="CW428" s="125"/>
      <c r="CX428" s="125"/>
      <c r="CY428" s="125"/>
      <c r="CZ428" s="125"/>
      <c r="DA428" s="125"/>
      <c r="DB428" s="125"/>
      <c r="DC428" s="125"/>
      <c r="DD428" s="125"/>
      <c r="DE428" s="125"/>
      <c r="DF428" s="125"/>
      <c r="DG428" s="125"/>
      <c r="DH428" s="125"/>
      <c r="DI428" s="125"/>
      <c r="DJ428" s="125"/>
      <c r="DK428" s="125"/>
      <c r="DL428" s="125"/>
      <c r="DM428" s="125"/>
      <c r="DN428" s="125"/>
      <c r="DO428" s="125"/>
      <c r="DP428" s="125"/>
      <c r="DQ428" s="125"/>
      <c r="DR428" s="125"/>
      <c r="DS428" s="125"/>
      <c r="DT428" s="125"/>
      <c r="DU428" s="125"/>
      <c r="DV428" s="125"/>
      <c r="DW428" s="125"/>
      <c r="DX428" s="125"/>
      <c r="DY428" s="125"/>
      <c r="DZ428" s="125"/>
      <c r="EA428" s="125"/>
      <c r="EB428" s="125"/>
      <c r="EC428" s="125"/>
      <c r="ED428" s="125"/>
      <c r="EE428" s="125"/>
      <c r="EF428" s="125"/>
      <c r="EG428" s="125"/>
      <c r="EH428" s="125"/>
      <c r="EI428" s="125"/>
      <c r="EJ428" s="125"/>
      <c r="EK428" s="125"/>
      <c r="EL428" s="125"/>
      <c r="EM428" s="125"/>
      <c r="EN428" s="125"/>
      <c r="EO428" s="125"/>
      <c r="EP428" s="125"/>
      <c r="EQ428" s="125"/>
      <c r="ER428" s="125"/>
      <c r="ES428" s="125"/>
      <c r="ET428" s="125"/>
      <c r="EU428" s="125"/>
      <c r="EV428" s="125"/>
      <c r="EW428" s="125"/>
      <c r="EX428" s="125"/>
      <c r="EY428" s="125"/>
      <c r="EZ428" s="125"/>
      <c r="FA428" s="125"/>
      <c r="FB428" s="125"/>
      <c r="FC428" s="125"/>
      <c r="FD428" s="125"/>
      <c r="FE428" s="125"/>
      <c r="FF428" s="125"/>
      <c r="FG428" s="125"/>
      <c r="FH428" s="125"/>
      <c r="FI428" s="125"/>
      <c r="FJ428" s="125"/>
      <c r="FK428" s="125"/>
      <c r="FL428" s="125"/>
      <c r="FM428" s="125"/>
      <c r="FN428" s="125"/>
      <c r="FO428" s="125"/>
      <c r="FP428" s="125"/>
      <c r="FQ428" s="125"/>
      <c r="FR428" s="125"/>
      <c r="FS428" s="125"/>
      <c r="FT428" s="125"/>
      <c r="FU428" s="125"/>
      <c r="FV428" s="125"/>
      <c r="FW428" s="125"/>
      <c r="FX428" s="125"/>
      <c r="FY428" s="125"/>
      <c r="FZ428" s="125"/>
      <c r="GA428" s="125"/>
      <c r="GB428" s="125"/>
      <c r="GC428" s="125"/>
      <c r="GD428" s="125"/>
      <c r="GE428" s="125"/>
      <c r="GF428" s="125"/>
      <c r="GG428" s="125"/>
      <c r="GH428" s="125"/>
      <c r="GI428" s="125"/>
      <c r="GJ428" s="125"/>
      <c r="GK428" s="125"/>
      <c r="GL428" s="125"/>
      <c r="GM428" s="125"/>
      <c r="GN428" s="125"/>
      <c r="GO428" s="125"/>
      <c r="GP428" s="125"/>
      <c r="GQ428" s="125"/>
      <c r="GR428" s="125"/>
      <c r="GS428" s="125"/>
      <c r="GT428" s="125"/>
      <c r="GU428" s="125"/>
      <c r="GV428" s="125"/>
      <c r="GW428" s="125"/>
      <c r="GX428" s="125"/>
      <c r="GY428" s="125"/>
      <c r="GZ428" s="125"/>
      <c r="HA428" s="125"/>
      <c r="HB428" s="125"/>
      <c r="HC428" s="125"/>
      <c r="HD428" s="125"/>
      <c r="HE428" s="125"/>
      <c r="HF428" s="125"/>
      <c r="HG428" s="125"/>
      <c r="HH428" s="125"/>
      <c r="HI428" s="125"/>
      <c r="HJ428" s="125"/>
      <c r="HK428" s="125"/>
      <c r="HL428" s="125"/>
      <c r="HM428" s="125"/>
      <c r="HN428" s="125"/>
      <c r="HO428" s="125"/>
      <c r="HP428" s="125"/>
      <c r="HQ428" s="125"/>
      <c r="HR428" s="125"/>
      <c r="HS428" s="125"/>
      <c r="HT428" s="125"/>
      <c r="HU428" s="125"/>
      <c r="HV428" s="125"/>
      <c r="HW428" s="125"/>
      <c r="HX428" s="125"/>
      <c r="HY428" s="125"/>
      <c r="HZ428" s="125"/>
      <c r="IA428" s="125"/>
      <c r="IB428" s="125"/>
      <c r="IC428" s="125"/>
      <c r="ID428" s="125"/>
      <c r="IE428" s="125"/>
      <c r="IF428" s="125"/>
      <c r="IG428" s="125"/>
      <c r="IH428" s="125"/>
      <c r="II428" s="125"/>
      <c r="IJ428" s="125"/>
      <c r="IK428" s="125"/>
      <c r="IL428" s="125"/>
      <c r="IM428" s="125"/>
      <c r="IN428" s="125"/>
      <c r="IO428" s="125"/>
      <c r="IP428" s="125"/>
      <c r="IQ428" s="125"/>
      <c r="IR428" s="125"/>
      <c r="IS428" s="125"/>
      <c r="IT428" s="125"/>
      <c r="IU428" s="125"/>
      <c r="IV428" s="125"/>
    </row>
    <row r="429" spans="1:256" ht="14.1" customHeight="1" x14ac:dyDescent="0.2">
      <c r="A429" s="203"/>
      <c r="B429" s="151"/>
      <c r="C429" s="151">
        <f>'Супутні товари'!D25</f>
        <v>0</v>
      </c>
      <c r="D429" s="159" t="s">
        <v>607</v>
      </c>
      <c r="E429" s="151">
        <f>'Супутні товари'!F25</f>
        <v>0</v>
      </c>
      <c r="F429" s="160" t="s">
        <v>13</v>
      </c>
      <c r="G429" s="160"/>
      <c r="H429" s="205">
        <v>171</v>
      </c>
      <c r="I429" s="206">
        <f>'Супутні товари'!J25</f>
        <v>0</v>
      </c>
      <c r="J429" s="124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  <c r="AK429" s="125"/>
      <c r="AL429" s="125"/>
      <c r="AM429" s="125"/>
      <c r="AN429" s="125"/>
      <c r="AO429" s="125"/>
      <c r="AP429" s="125"/>
      <c r="AQ429" s="125"/>
      <c r="AR429" s="125"/>
      <c r="AS429" s="125"/>
      <c r="AT429" s="125"/>
      <c r="AU429" s="125"/>
      <c r="AV429" s="125"/>
      <c r="AW429" s="125"/>
      <c r="AX429" s="125"/>
      <c r="AY429" s="125"/>
      <c r="AZ429" s="125"/>
      <c r="BA429" s="125"/>
      <c r="BB429" s="125"/>
      <c r="BC429" s="125"/>
      <c r="BD429" s="125"/>
      <c r="BE429" s="125"/>
      <c r="BF429" s="125"/>
      <c r="BG429" s="125"/>
      <c r="BH429" s="125"/>
      <c r="BI429" s="125"/>
      <c r="BJ429" s="125"/>
      <c r="BK429" s="125"/>
      <c r="BL429" s="125"/>
      <c r="BM429" s="125"/>
      <c r="BN429" s="125"/>
      <c r="BO429" s="125"/>
      <c r="BP429" s="125"/>
      <c r="BQ429" s="125"/>
      <c r="BR429" s="125"/>
      <c r="BS429" s="125"/>
      <c r="BT429" s="125"/>
      <c r="BU429" s="125"/>
      <c r="BV429" s="125"/>
      <c r="BW429" s="125"/>
      <c r="BX429" s="125"/>
      <c r="BY429" s="125"/>
      <c r="BZ429" s="125"/>
      <c r="CA429" s="125"/>
      <c r="CB429" s="125"/>
      <c r="CC429" s="125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5"/>
      <c r="CN429" s="125"/>
      <c r="CO429" s="125"/>
      <c r="CP429" s="125"/>
      <c r="CQ429" s="125"/>
      <c r="CR429" s="125"/>
      <c r="CS429" s="125"/>
      <c r="CT429" s="125"/>
      <c r="CU429" s="125"/>
      <c r="CV429" s="125"/>
      <c r="CW429" s="125"/>
      <c r="CX429" s="125"/>
      <c r="CY429" s="125"/>
      <c r="CZ429" s="125"/>
      <c r="DA429" s="125"/>
      <c r="DB429" s="125"/>
      <c r="DC429" s="125"/>
      <c r="DD429" s="125"/>
      <c r="DE429" s="125"/>
      <c r="DF429" s="125"/>
      <c r="DG429" s="125"/>
      <c r="DH429" s="125"/>
      <c r="DI429" s="125"/>
      <c r="DJ429" s="125"/>
      <c r="DK429" s="125"/>
      <c r="DL429" s="125"/>
      <c r="DM429" s="125"/>
      <c r="DN429" s="125"/>
      <c r="DO429" s="125"/>
      <c r="DP429" s="125"/>
      <c r="DQ429" s="125"/>
      <c r="DR429" s="125"/>
      <c r="DS429" s="125"/>
      <c r="DT429" s="125"/>
      <c r="DU429" s="125"/>
      <c r="DV429" s="125"/>
      <c r="DW429" s="125"/>
      <c r="DX429" s="125"/>
      <c r="DY429" s="125"/>
      <c r="DZ429" s="125"/>
      <c r="EA429" s="125"/>
      <c r="EB429" s="125"/>
      <c r="EC429" s="125"/>
      <c r="ED429" s="125"/>
      <c r="EE429" s="125"/>
      <c r="EF429" s="125"/>
      <c r="EG429" s="125"/>
      <c r="EH429" s="125"/>
      <c r="EI429" s="125"/>
      <c r="EJ429" s="125"/>
      <c r="EK429" s="125"/>
      <c r="EL429" s="125"/>
      <c r="EM429" s="125"/>
      <c r="EN429" s="125"/>
      <c r="EO429" s="125"/>
      <c r="EP429" s="125"/>
      <c r="EQ429" s="125"/>
      <c r="ER429" s="125"/>
      <c r="ES429" s="125"/>
      <c r="ET429" s="125"/>
      <c r="EU429" s="125"/>
      <c r="EV429" s="125"/>
      <c r="EW429" s="125"/>
      <c r="EX429" s="125"/>
      <c r="EY429" s="125"/>
      <c r="EZ429" s="125"/>
      <c r="FA429" s="125"/>
      <c r="FB429" s="125"/>
      <c r="FC429" s="125"/>
      <c r="FD429" s="125"/>
      <c r="FE429" s="125"/>
      <c r="FF429" s="125"/>
      <c r="FG429" s="125"/>
      <c r="FH429" s="125"/>
      <c r="FI429" s="125"/>
      <c r="FJ429" s="125"/>
      <c r="FK429" s="125"/>
      <c r="FL429" s="125"/>
      <c r="FM429" s="125"/>
      <c r="FN429" s="125"/>
      <c r="FO429" s="125"/>
      <c r="FP429" s="125"/>
      <c r="FQ429" s="125"/>
      <c r="FR429" s="125"/>
      <c r="FS429" s="125"/>
      <c r="FT429" s="125"/>
      <c r="FU429" s="125"/>
      <c r="FV429" s="125"/>
      <c r="FW429" s="125"/>
      <c r="FX429" s="125"/>
      <c r="FY429" s="125"/>
      <c r="FZ429" s="125"/>
      <c r="GA429" s="125"/>
      <c r="GB429" s="125"/>
      <c r="GC429" s="125"/>
      <c r="GD429" s="125"/>
      <c r="GE429" s="125"/>
      <c r="GF429" s="125"/>
      <c r="GG429" s="125"/>
      <c r="GH429" s="125"/>
      <c r="GI429" s="125"/>
      <c r="GJ429" s="125"/>
      <c r="GK429" s="125"/>
      <c r="GL429" s="125"/>
      <c r="GM429" s="125"/>
      <c r="GN429" s="125"/>
      <c r="GO429" s="125"/>
      <c r="GP429" s="125"/>
      <c r="GQ429" s="125"/>
      <c r="GR429" s="125"/>
      <c r="GS429" s="125"/>
      <c r="GT429" s="125"/>
      <c r="GU429" s="125"/>
      <c r="GV429" s="125"/>
      <c r="GW429" s="125"/>
      <c r="GX429" s="125"/>
      <c r="GY429" s="125"/>
      <c r="GZ429" s="125"/>
      <c r="HA429" s="125"/>
      <c r="HB429" s="125"/>
      <c r="HC429" s="125"/>
      <c r="HD429" s="125"/>
      <c r="HE429" s="125"/>
      <c r="HF429" s="125"/>
      <c r="HG429" s="125"/>
      <c r="HH429" s="125"/>
      <c r="HI429" s="125"/>
      <c r="HJ429" s="125"/>
      <c r="HK429" s="125"/>
      <c r="HL429" s="125"/>
      <c r="HM429" s="125"/>
      <c r="HN429" s="125"/>
      <c r="HO429" s="125"/>
      <c r="HP429" s="125"/>
      <c r="HQ429" s="125"/>
      <c r="HR429" s="125"/>
      <c r="HS429" s="125"/>
      <c r="HT429" s="125"/>
      <c r="HU429" s="125"/>
      <c r="HV429" s="125"/>
      <c r="HW429" s="125"/>
      <c r="HX429" s="125"/>
      <c r="HY429" s="125"/>
      <c r="HZ429" s="125"/>
      <c r="IA429" s="125"/>
      <c r="IB429" s="125"/>
      <c r="IC429" s="125"/>
      <c r="ID429" s="125"/>
      <c r="IE429" s="125"/>
      <c r="IF429" s="125"/>
      <c r="IG429" s="125"/>
      <c r="IH429" s="125"/>
      <c r="II429" s="125"/>
      <c r="IJ429" s="125"/>
      <c r="IK429" s="125"/>
      <c r="IL429" s="125"/>
      <c r="IM429" s="125"/>
      <c r="IN429" s="125"/>
      <c r="IO429" s="125"/>
      <c r="IP429" s="125"/>
      <c r="IQ429" s="125"/>
      <c r="IR429" s="125"/>
      <c r="IS429" s="125"/>
      <c r="IT429" s="125"/>
      <c r="IU429" s="125"/>
      <c r="IV429" s="125"/>
    </row>
    <row r="430" spans="1:256" x14ac:dyDescent="0.2">
      <c r="J430" s="75"/>
    </row>
    <row r="431" spans="1:256" x14ac:dyDescent="0.2">
      <c r="J431" s="75"/>
    </row>
    <row r="432" spans="1:256" x14ac:dyDescent="0.2">
      <c r="J432" s="75"/>
    </row>
    <row r="433" spans="10:10" x14ac:dyDescent="0.2">
      <c r="J433" s="75"/>
    </row>
    <row r="434" spans="10:10" x14ac:dyDescent="0.2">
      <c r="J434" s="75"/>
    </row>
    <row r="435" spans="10:10" x14ac:dyDescent="0.2">
      <c r="J435" s="75"/>
    </row>
    <row r="436" spans="10:10" x14ac:dyDescent="0.2">
      <c r="J436" s="75"/>
    </row>
    <row r="437" spans="10:10" x14ac:dyDescent="0.2">
      <c r="J437" s="75"/>
    </row>
    <row r="438" spans="10:10" x14ac:dyDescent="0.2">
      <c r="J438" s="75"/>
    </row>
    <row r="439" spans="10:10" x14ac:dyDescent="0.2">
      <c r="J439" s="75"/>
    </row>
    <row r="440" spans="10:10" x14ac:dyDescent="0.2">
      <c r="J440" s="75"/>
    </row>
    <row r="441" spans="10:10" x14ac:dyDescent="0.2">
      <c r="J441" s="75"/>
    </row>
    <row r="442" spans="10:10" x14ac:dyDescent="0.2">
      <c r="J442" s="75"/>
    </row>
    <row r="443" spans="10:10" x14ac:dyDescent="0.2">
      <c r="J443" s="75"/>
    </row>
    <row r="444" spans="10:10" x14ac:dyDescent="0.2">
      <c r="J444" s="75"/>
    </row>
    <row r="445" spans="10:10" x14ac:dyDescent="0.2">
      <c r="J445" s="75"/>
    </row>
    <row r="446" spans="10:10" x14ac:dyDescent="0.2">
      <c r="J446" s="75"/>
    </row>
    <row r="447" spans="10:10" x14ac:dyDescent="0.2">
      <c r="J447" s="75"/>
    </row>
    <row r="448" spans="10:10" x14ac:dyDescent="0.2">
      <c r="J448" s="75"/>
    </row>
    <row r="449" spans="10:10" x14ac:dyDescent="0.2">
      <c r="J449" s="75"/>
    </row>
    <row r="450" spans="10:10" x14ac:dyDescent="0.2">
      <c r="J450" s="75"/>
    </row>
    <row r="451" spans="10:10" x14ac:dyDescent="0.2">
      <c r="J451" s="75"/>
    </row>
    <row r="452" spans="10:10" x14ac:dyDescent="0.2">
      <c r="J452" s="75"/>
    </row>
    <row r="453" spans="10:10" x14ac:dyDescent="0.2">
      <c r="J453" s="75"/>
    </row>
    <row r="454" spans="10:10" x14ac:dyDescent="0.2">
      <c r="J454" s="75"/>
    </row>
    <row r="455" spans="10:10" x14ac:dyDescent="0.2">
      <c r="J455" s="75"/>
    </row>
    <row r="456" spans="10:10" x14ac:dyDescent="0.2">
      <c r="J456" s="75"/>
    </row>
    <row r="457" spans="10:10" x14ac:dyDescent="0.2">
      <c r="J457" s="75"/>
    </row>
    <row r="458" spans="10:10" x14ac:dyDescent="0.2">
      <c r="J458" s="75"/>
    </row>
    <row r="459" spans="10:10" x14ac:dyDescent="0.2">
      <c r="J459" s="75"/>
    </row>
    <row r="460" spans="10:10" x14ac:dyDescent="0.2">
      <c r="J460" s="75"/>
    </row>
    <row r="461" spans="10:10" x14ac:dyDescent="0.2">
      <c r="J461" s="75"/>
    </row>
    <row r="462" spans="10:10" x14ac:dyDescent="0.2">
      <c r="J462" s="75"/>
    </row>
    <row r="463" spans="10:10" x14ac:dyDescent="0.2">
      <c r="J463" s="75"/>
    </row>
    <row r="464" spans="10:10" x14ac:dyDescent="0.2">
      <c r="J464" s="75"/>
    </row>
    <row r="465" spans="10:10" x14ac:dyDescent="0.2">
      <c r="J465" s="75"/>
    </row>
    <row r="466" spans="10:10" x14ac:dyDescent="0.2">
      <c r="J466" s="75"/>
    </row>
    <row r="467" spans="10:10" x14ac:dyDescent="0.2">
      <c r="J467" s="75"/>
    </row>
    <row r="468" spans="10:10" x14ac:dyDescent="0.2">
      <c r="J468" s="75"/>
    </row>
    <row r="469" spans="10:10" x14ac:dyDescent="0.2">
      <c r="J469" s="75"/>
    </row>
    <row r="470" spans="10:10" x14ac:dyDescent="0.2">
      <c r="J470" s="75"/>
    </row>
    <row r="471" spans="10:10" x14ac:dyDescent="0.2">
      <c r="J471" s="75"/>
    </row>
    <row r="472" spans="10:10" x14ac:dyDescent="0.2">
      <c r="J472" s="75"/>
    </row>
    <row r="473" spans="10:10" x14ac:dyDescent="0.2">
      <c r="J473" s="75"/>
    </row>
    <row r="474" spans="10:10" x14ac:dyDescent="0.2">
      <c r="J474" s="75"/>
    </row>
    <row r="475" spans="10:10" x14ac:dyDescent="0.2">
      <c r="J475" s="75"/>
    </row>
    <row r="476" spans="10:10" x14ac:dyDescent="0.2">
      <c r="J476" s="75"/>
    </row>
    <row r="477" spans="10:10" x14ac:dyDescent="0.2">
      <c r="J477" s="75"/>
    </row>
    <row r="478" spans="10:10" x14ac:dyDescent="0.2">
      <c r="J478" s="75"/>
    </row>
    <row r="479" spans="10:10" x14ac:dyDescent="0.2">
      <c r="J479" s="75"/>
    </row>
    <row r="480" spans="10:10" x14ac:dyDescent="0.2">
      <c r="J480" s="75"/>
    </row>
  </sheetData>
  <protectedRanges>
    <protectedRange sqref="C60 C65" name="Диапазон1_1"/>
    <protectedRange sqref="C82 C86 C90:C111" name="Диапазон1_3"/>
    <protectedRange sqref="C61:C63 C66:C68" name="Диапазон1_4"/>
    <protectedRange sqref="C83:C85 C87:C89" name="Диапазон1_5"/>
    <protectedRange sqref="C64" name="Диапазон1"/>
  </protectedRanges>
  <dataConsolidate link="1">
    <dataRefs count="1">
      <dataRef ref="B4" sheet="Прайс Громовик"/>
    </dataRefs>
  </dataConsolidate>
  <mergeCells count="3">
    <mergeCell ref="E1:E3"/>
    <mergeCell ref="C1:D1"/>
    <mergeCell ref="F1:I1"/>
  </mergeCells>
  <phoneticPr fontId="83" type="noConversion"/>
  <pageMargins left="0.70866141732283472" right="0.70866141732283472" top="0.51181102362204722" bottom="0.51181102362204722" header="0.51181102362204722" footer="0.51181102362204722"/>
  <pageSetup paperSize="9" firstPageNumber="0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Worksheet_____2">
    <tabColor theme="3" tint="0.39997558519241921"/>
    <pageSetUpPr fitToPage="1"/>
  </sheetPr>
  <dimension ref="A1:XFC47"/>
  <sheetViews>
    <sheetView showGridLines="0" zoomScaleNormal="100" workbookViewId="0">
      <pane ySplit="4" topLeftCell="A5" activePane="bottomLeft" state="frozen"/>
      <selection activeCell="I13" sqref="I13"/>
      <selection pane="bottomLeft" activeCell="A4" sqref="A4"/>
    </sheetView>
  </sheetViews>
  <sheetFormatPr defaultColWidth="9.140625" defaultRowHeight="12.75" x14ac:dyDescent="0.2"/>
  <cols>
    <col min="1" max="1" width="19.28515625" style="1" customWidth="1"/>
    <col min="2" max="2" width="9.5703125" style="1" customWidth="1"/>
    <col min="3" max="3" width="27.7109375" style="1" customWidth="1"/>
    <col min="4" max="4" width="9" style="1" customWidth="1"/>
    <col min="5" max="5" width="39" style="1" customWidth="1"/>
    <col min="6" max="6" width="6.28515625" style="1" customWidth="1"/>
    <col min="7" max="7" width="8.7109375" style="1" customWidth="1"/>
    <col min="8" max="8" width="9.85546875" style="1" customWidth="1"/>
    <col min="9" max="9" width="11" style="74" customWidth="1"/>
    <col min="10" max="10" width="32.42578125" style="1" hidden="1" customWidth="1"/>
    <col min="11" max="11" width="9.140625" style="1"/>
    <col min="12" max="16380" width="9.140625" style="1" customWidth="1"/>
    <col min="16381" max="16381" width="12.140625" style="1" hidden="1" customWidth="1"/>
    <col min="16382" max="16383" width="9.7109375" style="1" hidden="1" customWidth="1"/>
    <col min="16384" max="16384" width="16.7109375" style="1" hidden="1" customWidth="1"/>
  </cols>
  <sheetData>
    <row r="1" spans="1:11" ht="25.5" customHeight="1" x14ac:dyDescent="0.35">
      <c r="A1" s="1209" t="s">
        <v>0</v>
      </c>
      <c r="B1" s="1209"/>
      <c r="C1" s="1204"/>
      <c r="E1" s="1211" t="s">
        <v>171</v>
      </c>
      <c r="F1" s="552" t="str">
        <f>'Прайс Громовик'!G1</f>
        <v>Прайс-лист від 12.03.2026</v>
      </c>
      <c r="G1" s="542"/>
      <c r="H1" s="542"/>
      <c r="I1" s="543"/>
      <c r="J1" s="544"/>
      <c r="K1" s="544"/>
    </row>
    <row r="2" spans="1:11" ht="12.75" customHeight="1" x14ac:dyDescent="0.25">
      <c r="A2" s="1204"/>
      <c r="B2" s="1204"/>
      <c r="C2" s="1204"/>
      <c r="D2" s="48"/>
      <c r="E2" s="1211"/>
      <c r="F2" s="1213"/>
      <c r="G2" s="1214"/>
      <c r="H2" s="545"/>
      <c r="I2" s="551" t="s">
        <v>1643</v>
      </c>
      <c r="J2" s="546"/>
      <c r="K2" s="546"/>
    </row>
    <row r="3" spans="1:11" ht="32.25" customHeight="1" thickBot="1" x14ac:dyDescent="0.3">
      <c r="A3" s="1210"/>
      <c r="B3" s="1210"/>
      <c r="C3" s="1210"/>
      <c r="D3" s="370"/>
      <c r="E3" s="1212"/>
      <c r="F3" s="1215" t="s">
        <v>1662</v>
      </c>
      <c r="G3" s="1216"/>
      <c r="H3" s="550">
        <v>0</v>
      </c>
      <c r="I3" s="890">
        <v>52</v>
      </c>
      <c r="J3" s="546"/>
      <c r="K3" s="546"/>
    </row>
    <row r="4" spans="1:11" s="71" customFormat="1" ht="57.75" customHeight="1" x14ac:dyDescent="0.2">
      <c r="A4" s="548" t="s">
        <v>1</v>
      </c>
      <c r="B4" s="548" t="s">
        <v>270</v>
      </c>
      <c r="C4" s="548" t="s">
        <v>3</v>
      </c>
      <c r="D4" s="549" t="s">
        <v>4</v>
      </c>
      <c r="E4" s="548" t="s">
        <v>5</v>
      </c>
      <c r="F4" s="547" t="s">
        <v>108</v>
      </c>
      <c r="G4" s="547" t="s">
        <v>147</v>
      </c>
      <c r="H4" s="547" t="s">
        <v>1661</v>
      </c>
      <c r="I4" s="541" t="s">
        <v>115</v>
      </c>
    </row>
    <row r="5" spans="1:11" s="319" customFormat="1" ht="23.25" customHeight="1" x14ac:dyDescent="0.2">
      <c r="A5" s="821" t="s">
        <v>1898</v>
      </c>
      <c r="B5" s="540"/>
      <c r="C5" s="536"/>
      <c r="D5" s="536"/>
      <c r="E5" s="536"/>
      <c r="F5" s="537"/>
      <c r="G5" s="538"/>
      <c r="H5" s="744"/>
      <c r="I5" s="539"/>
    </row>
    <row r="6" spans="1:11" s="71" customFormat="1" ht="75" customHeight="1" x14ac:dyDescent="0.2">
      <c r="A6" s="965"/>
      <c r="B6" s="968">
        <v>901401</v>
      </c>
      <c r="C6" s="969" t="s">
        <v>1878</v>
      </c>
      <c r="D6" s="968">
        <v>901401</v>
      </c>
      <c r="E6" s="974" t="s">
        <v>1892</v>
      </c>
      <c r="F6" s="975" t="s">
        <v>13</v>
      </c>
      <c r="G6" s="976">
        <v>1287</v>
      </c>
      <c r="H6" s="979">
        <f t="shared" ref="H6:H18" si="0">ROUND(G6*(100-$H$3)/100, 2)</f>
        <v>1287</v>
      </c>
      <c r="I6" s="749"/>
    </row>
    <row r="7" spans="1:11" s="71" customFormat="1" ht="75" customHeight="1" x14ac:dyDescent="0.2">
      <c r="A7" s="965"/>
      <c r="B7" s="983">
        <v>901404</v>
      </c>
      <c r="C7" s="984" t="s">
        <v>1879</v>
      </c>
      <c r="D7" s="983">
        <v>901404</v>
      </c>
      <c r="E7" s="983" t="s">
        <v>1893</v>
      </c>
      <c r="F7" s="985" t="s">
        <v>13</v>
      </c>
      <c r="G7" s="986">
        <v>5163</v>
      </c>
      <c r="H7" s="987">
        <f t="shared" si="0"/>
        <v>5163</v>
      </c>
      <c r="I7" s="914"/>
    </row>
    <row r="8" spans="1:11" s="71" customFormat="1" ht="75" customHeight="1" x14ac:dyDescent="0.2">
      <c r="A8" s="965"/>
      <c r="B8" s="968">
        <v>901418</v>
      </c>
      <c r="C8" s="969" t="s">
        <v>1880</v>
      </c>
      <c r="D8" s="968">
        <v>901418</v>
      </c>
      <c r="E8" s="968" t="s">
        <v>1894</v>
      </c>
      <c r="F8" s="977" t="s">
        <v>13</v>
      </c>
      <c r="G8" s="978">
        <v>5856</v>
      </c>
      <c r="H8" s="980">
        <f t="shared" si="0"/>
        <v>5856</v>
      </c>
      <c r="I8" s="982"/>
    </row>
    <row r="9" spans="1:11" s="71" customFormat="1" ht="75" customHeight="1" x14ac:dyDescent="0.2">
      <c r="A9" s="965"/>
      <c r="B9" s="983">
        <v>901416</v>
      </c>
      <c r="C9" s="984" t="s">
        <v>1881</v>
      </c>
      <c r="D9" s="988">
        <v>901416</v>
      </c>
      <c r="E9" s="983" t="s">
        <v>1895</v>
      </c>
      <c r="F9" s="985" t="s">
        <v>13</v>
      </c>
      <c r="G9" s="986">
        <v>2970</v>
      </c>
      <c r="H9" s="987">
        <f t="shared" si="0"/>
        <v>2970</v>
      </c>
      <c r="I9" s="914"/>
    </row>
    <row r="10" spans="1:11" s="71" customFormat="1" ht="75" customHeight="1" x14ac:dyDescent="0.2">
      <c r="A10" s="965"/>
      <c r="B10" s="968">
        <v>902201</v>
      </c>
      <c r="C10" s="969" t="s">
        <v>1882</v>
      </c>
      <c r="D10" s="968">
        <v>902201</v>
      </c>
      <c r="E10" s="968" t="s">
        <v>1892</v>
      </c>
      <c r="F10" s="977" t="s">
        <v>13</v>
      </c>
      <c r="G10" s="978">
        <v>693</v>
      </c>
      <c r="H10" s="980">
        <f t="shared" si="0"/>
        <v>693</v>
      </c>
      <c r="I10" s="982"/>
    </row>
    <row r="11" spans="1:11" s="71" customFormat="1" ht="75" customHeight="1" x14ac:dyDescent="0.2">
      <c r="A11" s="965"/>
      <c r="B11" s="983">
        <v>902204</v>
      </c>
      <c r="C11" s="984" t="s">
        <v>1883</v>
      </c>
      <c r="D11" s="983">
        <v>902204</v>
      </c>
      <c r="E11" s="983" t="s">
        <v>1893</v>
      </c>
      <c r="F11" s="985" t="s">
        <v>13</v>
      </c>
      <c r="G11" s="986">
        <v>2730</v>
      </c>
      <c r="H11" s="987">
        <f t="shared" si="0"/>
        <v>2730</v>
      </c>
      <c r="I11" s="914"/>
    </row>
    <row r="12" spans="1:11" s="71" customFormat="1" ht="75" customHeight="1" x14ac:dyDescent="0.2">
      <c r="A12" s="965"/>
      <c r="B12" s="968">
        <v>902218</v>
      </c>
      <c r="C12" s="969" t="s">
        <v>1884</v>
      </c>
      <c r="D12" s="968">
        <v>902218</v>
      </c>
      <c r="E12" s="968" t="s">
        <v>1896</v>
      </c>
      <c r="F12" s="977" t="s">
        <v>13</v>
      </c>
      <c r="G12" s="978">
        <v>3438</v>
      </c>
      <c r="H12" s="980">
        <f t="shared" si="0"/>
        <v>3438</v>
      </c>
      <c r="I12" s="982"/>
    </row>
    <row r="13" spans="1:11" s="71" customFormat="1" ht="75" customHeight="1" x14ac:dyDescent="0.25">
      <c r="A13" s="966"/>
      <c r="B13" s="983">
        <v>902216</v>
      </c>
      <c r="C13" s="984" t="s">
        <v>1885</v>
      </c>
      <c r="D13" s="988">
        <v>902216</v>
      </c>
      <c r="E13" s="983" t="s">
        <v>1895</v>
      </c>
      <c r="F13" s="985" t="s">
        <v>13</v>
      </c>
      <c r="G13" s="986">
        <v>1515</v>
      </c>
      <c r="H13" s="987">
        <f t="shared" si="0"/>
        <v>1515</v>
      </c>
      <c r="I13" s="914"/>
    </row>
    <row r="14" spans="1:11" s="71" customFormat="1" ht="75" customHeight="1" x14ac:dyDescent="0.2">
      <c r="A14" s="965"/>
      <c r="B14" s="968">
        <v>903302</v>
      </c>
      <c r="C14" s="969" t="s">
        <v>1886</v>
      </c>
      <c r="D14" s="968">
        <v>903302</v>
      </c>
      <c r="E14" s="968" t="s">
        <v>1895</v>
      </c>
      <c r="F14" s="977" t="s">
        <v>13</v>
      </c>
      <c r="G14" s="978">
        <v>849</v>
      </c>
      <c r="H14" s="980">
        <f t="shared" si="0"/>
        <v>849</v>
      </c>
      <c r="I14" s="982"/>
    </row>
    <row r="15" spans="1:11" s="71" customFormat="1" ht="75" customHeight="1" x14ac:dyDescent="0.2">
      <c r="A15" s="965"/>
      <c r="B15" s="983">
        <v>941402</v>
      </c>
      <c r="C15" s="984" t="s">
        <v>1887</v>
      </c>
      <c r="D15" s="983">
        <v>941402</v>
      </c>
      <c r="E15" s="983" t="s">
        <v>1897</v>
      </c>
      <c r="F15" s="985" t="s">
        <v>13</v>
      </c>
      <c r="G15" s="986">
        <v>4881</v>
      </c>
      <c r="H15" s="987">
        <f t="shared" si="0"/>
        <v>4881</v>
      </c>
      <c r="I15" s="914"/>
    </row>
    <row r="16" spans="1:11" s="71" customFormat="1" ht="75" customHeight="1" x14ac:dyDescent="0.2">
      <c r="A16" s="1207"/>
      <c r="B16" s="970">
        <v>941502</v>
      </c>
      <c r="C16" s="971" t="s">
        <v>1888</v>
      </c>
      <c r="D16" s="970">
        <v>941502</v>
      </c>
      <c r="E16" s="967" t="s">
        <v>1897</v>
      </c>
      <c r="F16" s="972" t="s">
        <v>13</v>
      </c>
      <c r="G16" s="973">
        <v>5262</v>
      </c>
      <c r="H16" s="981">
        <f t="shared" si="0"/>
        <v>5262</v>
      </c>
      <c r="I16" s="767"/>
    </row>
    <row r="17" spans="1:9" s="71" customFormat="1" ht="75" customHeight="1" x14ac:dyDescent="0.2">
      <c r="A17" s="1207"/>
      <c r="B17" s="967">
        <v>941506</v>
      </c>
      <c r="C17" s="997" t="s">
        <v>1889</v>
      </c>
      <c r="D17" s="967">
        <v>941506</v>
      </c>
      <c r="E17" s="974" t="s">
        <v>1897</v>
      </c>
      <c r="F17" s="975" t="s">
        <v>13</v>
      </c>
      <c r="G17" s="976">
        <v>9477</v>
      </c>
      <c r="H17" s="998">
        <f t="shared" si="0"/>
        <v>9477</v>
      </c>
      <c r="I17" s="749"/>
    </row>
    <row r="18" spans="1:9" s="71" customFormat="1" ht="75" customHeight="1" x14ac:dyDescent="0.2">
      <c r="A18" s="1207"/>
      <c r="B18" s="992">
        <v>942202</v>
      </c>
      <c r="C18" s="993" t="s">
        <v>1890</v>
      </c>
      <c r="D18" s="992">
        <v>942202</v>
      </c>
      <c r="E18" s="989" t="s">
        <v>1897</v>
      </c>
      <c r="F18" s="994" t="s">
        <v>13</v>
      </c>
      <c r="G18" s="995">
        <v>3012</v>
      </c>
      <c r="H18" s="996">
        <f t="shared" si="0"/>
        <v>3012</v>
      </c>
      <c r="I18" s="704"/>
    </row>
    <row r="19" spans="1:9" s="71" customFormat="1" ht="75" customHeight="1" x14ac:dyDescent="0.2">
      <c r="A19" s="1208"/>
      <c r="B19" s="989">
        <v>942302</v>
      </c>
      <c r="C19" s="990" t="s">
        <v>1891</v>
      </c>
      <c r="D19" s="989">
        <v>942302</v>
      </c>
      <c r="E19" s="989" t="s">
        <v>1897</v>
      </c>
      <c r="F19" s="994" t="s">
        <v>13</v>
      </c>
      <c r="G19" s="995">
        <v>3297</v>
      </c>
      <c r="H19" s="991">
        <f>ROUND(G19*(100-$H$3)/100, 2)</f>
        <v>3297</v>
      </c>
      <c r="I19" s="700"/>
    </row>
    <row r="20" spans="1:9" s="319" customFormat="1" ht="23.25" customHeight="1" x14ac:dyDescent="0.2">
      <c r="A20" s="821" t="s">
        <v>1053</v>
      </c>
      <c r="B20" s="540"/>
      <c r="C20" s="536"/>
      <c r="D20" s="536"/>
      <c r="E20" s="536"/>
      <c r="F20" s="537"/>
      <c r="G20" s="538" t="s">
        <v>1645</v>
      </c>
      <c r="H20" s="744"/>
      <c r="I20" s="1052"/>
    </row>
    <row r="21" spans="1:9" ht="47.25" customHeight="1" x14ac:dyDescent="0.2">
      <c r="A21" s="254"/>
      <c r="B21" s="745">
        <f>'Прайс повний'!A387</f>
        <v>99015</v>
      </c>
      <c r="C21" s="746" t="str">
        <f>'Прайс повний'!C424</f>
        <v>DLU2-06D3</v>
      </c>
      <c r="D21" s="747" t="str">
        <f>'Прайс повний'!D424</f>
        <v>99 015</v>
      </c>
      <c r="E21" s="746" t="str">
        <f>'Прайс повний'!E387</f>
        <v>ПЗІП для телефонних ліній</v>
      </c>
      <c r="F21" s="746" t="str">
        <f>'Прайс повний'!F424</f>
        <v>шт.</v>
      </c>
      <c r="G21" s="747">
        <f>38.94*I3*1.35</f>
        <v>2733.5880000000002</v>
      </c>
      <c r="H21" s="748">
        <f>ROUND(G21*(100-$H$3)/100, 2)</f>
        <v>2733.59</v>
      </c>
      <c r="I21" s="767"/>
    </row>
    <row r="22" spans="1:9" ht="47.25" customHeight="1" x14ac:dyDescent="0.2">
      <c r="A22" s="254"/>
      <c r="B22" s="750">
        <v>99020</v>
      </c>
      <c r="C22" s="751" t="s">
        <v>1647</v>
      </c>
      <c r="D22" s="646" t="str">
        <f>'Прайс повний'!D388</f>
        <v>99 020</v>
      </c>
      <c r="E22" s="751" t="str">
        <f>'Прайс повний'!E388</f>
        <v>ПЗІП для телефонних ліній</v>
      </c>
      <c r="F22" s="751" t="s">
        <v>13</v>
      </c>
      <c r="G22" s="752">
        <f>38.94*I3*1.35</f>
        <v>2733.5880000000002</v>
      </c>
      <c r="H22" s="769">
        <f>ROUND(G22*(100-$H$3)/100, 2)</f>
        <v>2733.59</v>
      </c>
      <c r="I22" s="753"/>
    </row>
    <row r="23" spans="1:9" ht="39" customHeight="1" x14ac:dyDescent="0.2">
      <c r="A23" s="254"/>
      <c r="B23" s="724">
        <v>99021</v>
      </c>
      <c r="C23" s="679" t="s">
        <v>1649</v>
      </c>
      <c r="D23" s="709" t="str">
        <f>'Прайс повний'!D389</f>
        <v>99 021</v>
      </c>
      <c r="E23" s="679" t="str">
        <f>'Прайс повний'!E389</f>
        <v>ПЗІП для мереж змінного струму</v>
      </c>
      <c r="F23" s="679" t="s">
        <v>13</v>
      </c>
      <c r="G23" s="754">
        <f>112.15*I3*1.3</f>
        <v>7581.34</v>
      </c>
      <c r="H23" s="756">
        <f>ROUND(G23*(100-$H$3)/100, 2)</f>
        <v>7581.34</v>
      </c>
      <c r="I23" s="755"/>
    </row>
    <row r="24" spans="1:9" s="319" customFormat="1" ht="39" customHeight="1" x14ac:dyDescent="0.2">
      <c r="A24" s="318"/>
      <c r="B24" s="724">
        <f>'Прайс повний'!A390</f>
        <v>99012</v>
      </c>
      <c r="C24" s="679" t="str">
        <f>'Прайс повний'!C390</f>
        <v>DS132VGS-230/G</v>
      </c>
      <c r="D24" s="709" t="str">
        <f>'Прайс повний'!D390</f>
        <v>99 012</v>
      </c>
      <c r="E24" s="679" t="str">
        <f>'Прайс повний'!E390</f>
        <v>ПЗІП для мереж змінного струму</v>
      </c>
      <c r="F24" s="679" t="str">
        <f>'Прайс повний'!F390</f>
        <v>шт.</v>
      </c>
      <c r="G24" s="754">
        <f>122.53*I3*1.3</f>
        <v>8283.0280000000002</v>
      </c>
      <c r="H24" s="756">
        <f>ROUND(G24*(100-$H$3)/100, 2)</f>
        <v>8283.0300000000007</v>
      </c>
      <c r="I24" s="755"/>
    </row>
    <row r="25" spans="1:9" s="319" customFormat="1" ht="39" customHeight="1" x14ac:dyDescent="0.2">
      <c r="A25" s="318"/>
      <c r="B25" s="724">
        <v>99022</v>
      </c>
      <c r="C25" s="679" t="s">
        <v>1651</v>
      </c>
      <c r="D25" s="709" t="str">
        <f>'Прайс повний'!D391</f>
        <v>99 022</v>
      </c>
      <c r="E25" s="651" t="str">
        <f>'Прайс повний'!E391</f>
        <v>ПЗІП для мереж змінного струму</v>
      </c>
      <c r="F25" s="679" t="str">
        <f>'Прайс повний'!F391</f>
        <v>шт.</v>
      </c>
      <c r="G25" s="754">
        <f>80.09*I3*1.3</f>
        <v>5414.0840000000007</v>
      </c>
      <c r="H25" s="756">
        <f>ROUND(G25*(100-$H$3)/100, 2)</f>
        <v>5414.08</v>
      </c>
      <c r="I25" s="755"/>
    </row>
    <row r="26" spans="1:9" ht="39" customHeight="1" x14ac:dyDescent="0.2">
      <c r="A26" s="238"/>
      <c r="B26" s="757">
        <f>'Прайс повний'!A392</f>
        <v>99011</v>
      </c>
      <c r="C26" s="651" t="str">
        <f>'Прайс повний'!C392</f>
        <v>DS133VGS-230</v>
      </c>
      <c r="D26" s="650" t="str">
        <f>'Прайс повний'!D392</f>
        <v>99 011</v>
      </c>
      <c r="E26" s="651" t="str">
        <f>'Прайс повний'!E392</f>
        <v>ПЗІП для мереж змінного струму</v>
      </c>
      <c r="F26" s="651" t="str">
        <f>'Прайс повний'!F392</f>
        <v>шт.</v>
      </c>
      <c r="G26" s="729">
        <f>183.8*I3*1.3</f>
        <v>12424.880000000001</v>
      </c>
      <c r="H26" s="758">
        <f t="shared" ref="H26:H43" si="1">ROUND(G26*(100-$H$3)/100, 2)</f>
        <v>12424.88</v>
      </c>
      <c r="I26" s="700"/>
    </row>
    <row r="27" spans="1:9" ht="39" customHeight="1" x14ac:dyDescent="0.2">
      <c r="A27" s="238"/>
      <c r="B27" s="757">
        <v>99023</v>
      </c>
      <c r="C27" s="651" t="s">
        <v>1653</v>
      </c>
      <c r="D27" s="650" t="str">
        <f>'Прайс повний'!D393</f>
        <v>99 023</v>
      </c>
      <c r="E27" s="651" t="str">
        <f>'Прайс повний'!E393</f>
        <v>ПЗІП для мереж змінного струму</v>
      </c>
      <c r="F27" s="651" t="str">
        <f>'Прайс повний'!F393</f>
        <v>шт.</v>
      </c>
      <c r="G27" s="729">
        <f>158.36*I3*1.3</f>
        <v>10705.136000000002</v>
      </c>
      <c r="H27" s="758">
        <f t="shared" si="1"/>
        <v>10705.14</v>
      </c>
      <c r="I27" s="700"/>
    </row>
    <row r="28" spans="1:9" ht="39" customHeight="1" x14ac:dyDescent="0.2">
      <c r="A28" s="238"/>
      <c r="B28" s="757">
        <f>'Прайс повний'!A394</f>
        <v>99010</v>
      </c>
      <c r="C28" s="651" t="str">
        <f>'Прайс повний'!C394</f>
        <v>DS134RS-230/G</v>
      </c>
      <c r="D28" s="650" t="str">
        <f>'Прайс повний'!D394</f>
        <v>99 010</v>
      </c>
      <c r="E28" s="651" t="str">
        <f>'Прайс повний'!E394</f>
        <v>ПЗІП для мереж змінного струму</v>
      </c>
      <c r="F28" s="651" t="str">
        <f>'Прайс повний'!F394</f>
        <v>шт.</v>
      </c>
      <c r="G28" s="729">
        <f>171.34*I3*1.3</f>
        <v>11582.584000000001</v>
      </c>
      <c r="H28" s="758">
        <f t="shared" si="1"/>
        <v>11582.58</v>
      </c>
      <c r="I28" s="700"/>
    </row>
    <row r="29" spans="1:9" ht="39" customHeight="1" x14ac:dyDescent="0.2">
      <c r="A29" s="238"/>
      <c r="B29" s="757">
        <f>'Прайс повний'!A395</f>
        <v>99009</v>
      </c>
      <c r="C29" s="651" t="str">
        <f>'Прайс повний'!C395</f>
        <v>DS134VG-230/G</v>
      </c>
      <c r="D29" s="650" t="str">
        <f>'Прайс повний'!D395</f>
        <v>99 009</v>
      </c>
      <c r="E29" s="651" t="str">
        <f>'Прайс повний'!E395</f>
        <v>ПЗІП для мереж змінного струму</v>
      </c>
      <c r="F29" s="651" t="str">
        <f>'Прайс повний'!F395</f>
        <v>шт.</v>
      </c>
      <c r="G29" s="729">
        <f>219.62*I3*1.3</f>
        <v>14846.312</v>
      </c>
      <c r="H29" s="758">
        <f t="shared" si="1"/>
        <v>14846.31</v>
      </c>
      <c r="I29" s="700"/>
    </row>
    <row r="30" spans="1:9" ht="39" customHeight="1" x14ac:dyDescent="0.2">
      <c r="A30" s="238"/>
      <c r="B30" s="757">
        <v>99024</v>
      </c>
      <c r="C30" s="651" t="s">
        <v>1655</v>
      </c>
      <c r="D30" s="650" t="str">
        <f>'Прайс повний'!D396</f>
        <v>99 024</v>
      </c>
      <c r="E30" s="651" t="str">
        <f>'Прайс повний'!E396</f>
        <v>ПЗІП для мереж змінного струму</v>
      </c>
      <c r="F30" s="651" t="str">
        <f>'Прайс повний'!F396</f>
        <v>шт.</v>
      </c>
      <c r="G30" s="729">
        <f>239.87*I3*1.3</f>
        <v>16215.212</v>
      </c>
      <c r="H30" s="758">
        <f t="shared" si="1"/>
        <v>16215.21</v>
      </c>
      <c r="I30" s="700"/>
    </row>
    <row r="31" spans="1:9" ht="39" customHeight="1" x14ac:dyDescent="0.2">
      <c r="A31" s="238"/>
      <c r="B31" s="757">
        <f>'Прайс повний'!A397</f>
        <v>99007</v>
      </c>
      <c r="C31" s="651" t="str">
        <f>'Прайс повний'!C397</f>
        <v>DS253VG-300</v>
      </c>
      <c r="D31" s="651" t="str">
        <f>'Прайс повний'!D397</f>
        <v>99 007</v>
      </c>
      <c r="E31" s="651" t="str">
        <f>'Прайс повний'!E397</f>
        <v>ПЗІП для мереж змінного струму</v>
      </c>
      <c r="F31" s="651" t="str">
        <f>'Прайс повний'!F397</f>
        <v>шт.</v>
      </c>
      <c r="G31" s="729">
        <f>467.28*I3*1.3</f>
        <v>31588.127999999997</v>
      </c>
      <c r="H31" s="758">
        <f t="shared" ref="H31:H39" si="2">ROUND(G31*(100-$H$3)/100, 2)</f>
        <v>31588.13</v>
      </c>
      <c r="I31" s="700"/>
    </row>
    <row r="32" spans="1:9" ht="39" customHeight="1" x14ac:dyDescent="0.2">
      <c r="A32" s="238"/>
      <c r="B32" s="757">
        <f>'Прайс повний'!A398</f>
        <v>99006</v>
      </c>
      <c r="C32" s="651" t="str">
        <f>'Прайс повний'!C398</f>
        <v>DS254VG-300/G</v>
      </c>
      <c r="D32" s="651" t="str">
        <f>'Прайс повний'!D398</f>
        <v>99 006</v>
      </c>
      <c r="E32" s="651" t="str">
        <f>'Прайс повний'!E398</f>
        <v>ПЗІП для мереж змінного струму</v>
      </c>
      <c r="F32" s="651" t="str">
        <f>'Прайс повний'!F398</f>
        <v>шт.</v>
      </c>
      <c r="G32" s="729">
        <f>623.04*I3*1.35</f>
        <v>43737.408000000003</v>
      </c>
      <c r="H32" s="758">
        <f t="shared" si="2"/>
        <v>43737.41</v>
      </c>
      <c r="I32" s="700"/>
    </row>
    <row r="33" spans="1:9" ht="39" customHeight="1" x14ac:dyDescent="0.2">
      <c r="A33" s="238"/>
      <c r="B33" s="757">
        <v>99025</v>
      </c>
      <c r="C33" s="651" t="s">
        <v>1657</v>
      </c>
      <c r="D33" s="757">
        <v>99025</v>
      </c>
      <c r="E33" s="651" t="str">
        <f>'Прайс повний'!E399</f>
        <v>ПЗІП для мереж змінного струму</v>
      </c>
      <c r="F33" s="651" t="str">
        <f>'Прайс повний'!F399</f>
        <v>шт.</v>
      </c>
      <c r="G33" s="729">
        <f>70.35*I3*1.35</f>
        <v>4938.57</v>
      </c>
      <c r="H33" s="758">
        <f t="shared" si="2"/>
        <v>4938.57</v>
      </c>
      <c r="I33" s="700"/>
    </row>
    <row r="34" spans="1:9" ht="39" customHeight="1" x14ac:dyDescent="0.2">
      <c r="A34" s="238"/>
      <c r="B34" s="757">
        <f>'Прайс повний'!A400</f>
        <v>99014</v>
      </c>
      <c r="C34" s="651" t="str">
        <f>'Прайс повний'!C400</f>
        <v>DS42VGS-230/G</v>
      </c>
      <c r="D34" s="650" t="str">
        <f>'Прайс повний'!D400</f>
        <v>99 014</v>
      </c>
      <c r="E34" s="651" t="str">
        <f>'Прайс повний'!E400</f>
        <v>ПЗІП для мереж змінного струму</v>
      </c>
      <c r="F34" s="651" t="str">
        <f>'Прайс повний'!F400</f>
        <v>шт.</v>
      </c>
      <c r="G34" s="729">
        <f>76.06*I3*1.3</f>
        <v>5141.6559999999999</v>
      </c>
      <c r="H34" s="758">
        <f t="shared" si="2"/>
        <v>5141.66</v>
      </c>
      <c r="I34" s="700"/>
    </row>
    <row r="35" spans="1:9" ht="39" customHeight="1" x14ac:dyDescent="0.2">
      <c r="A35" s="238"/>
      <c r="B35" s="757">
        <v>99026</v>
      </c>
      <c r="C35" s="651" t="s">
        <v>1659</v>
      </c>
      <c r="D35" s="650" t="str">
        <f>'Прайс повний'!D401</f>
        <v>99 026</v>
      </c>
      <c r="E35" s="963" t="str">
        <f>'Прайс повний'!E401</f>
        <v>ПЗІП для мереж змінного струму</v>
      </c>
      <c r="F35" s="651" t="str">
        <f>'Прайс повний'!F401</f>
        <v>шт.</v>
      </c>
      <c r="G35" s="729">
        <f>111.63*I3*1.3</f>
        <v>7546.1880000000001</v>
      </c>
      <c r="H35" s="758">
        <f t="shared" si="2"/>
        <v>7546.19</v>
      </c>
      <c r="I35" s="700"/>
    </row>
    <row r="36" spans="1:9" ht="39" customHeight="1" x14ac:dyDescent="0.2">
      <c r="A36" s="238"/>
      <c r="B36" s="725">
        <f>'Прайс повний'!A402</f>
        <v>99013</v>
      </c>
      <c r="C36" s="610" t="str">
        <f>'Прайс повний'!C402</f>
        <v>DS44VGS-230/G</v>
      </c>
      <c r="D36" s="648" t="str">
        <f>'Прайс повний'!D402</f>
        <v>99 013</v>
      </c>
      <c r="E36" s="610" t="str">
        <f>'Прайс повний'!E402</f>
        <v>ПЗІП для мереж змінного струму</v>
      </c>
      <c r="F36" s="610" t="str">
        <f>'Прайс повний'!F402</f>
        <v>шт.</v>
      </c>
      <c r="G36" s="730">
        <f>148.36*I3*1.3</f>
        <v>10029.136000000002</v>
      </c>
      <c r="H36" s="759">
        <f t="shared" si="2"/>
        <v>10029.14</v>
      </c>
      <c r="I36" s="698"/>
    </row>
    <row r="37" spans="1:9" ht="30.75" customHeight="1" x14ac:dyDescent="0.2">
      <c r="A37" s="238"/>
      <c r="B37" s="745">
        <f>'Прайс повний'!A403</f>
        <v>99005</v>
      </c>
      <c r="C37" s="746" t="str">
        <f>'Прайс повний'!C403</f>
        <v>MJ8-CAT5E</v>
      </c>
      <c r="D37" s="760" t="str">
        <f>'Прайс повний'!D403</f>
        <v>99 005</v>
      </c>
      <c r="E37" s="746" t="str">
        <f>'Прайс повний'!E403</f>
        <v>ПЗІП для ліній передачі даних</v>
      </c>
      <c r="F37" s="746" t="str">
        <f>'Прайс повний'!F403</f>
        <v>шт.</v>
      </c>
      <c r="G37" s="747">
        <f>56.33*I3*1.3</f>
        <v>3807.9079999999999</v>
      </c>
      <c r="H37" s="748">
        <f t="shared" si="2"/>
        <v>3807.91</v>
      </c>
      <c r="I37" s="749"/>
    </row>
    <row r="38" spans="1:9" ht="30.75" customHeight="1" x14ac:dyDescent="0.2">
      <c r="A38" s="238"/>
      <c r="B38" s="745">
        <f>'Прайс повний'!A404</f>
        <v>99003</v>
      </c>
      <c r="C38" s="746" t="str">
        <f>'Прайс повний'!C404</f>
        <v>MJ8-POE-A</v>
      </c>
      <c r="D38" s="760" t="str">
        <f>'Прайс повний'!D404</f>
        <v>99 003</v>
      </c>
      <c r="E38" s="746" t="str">
        <f>'Прайс повний'!E404</f>
        <v>ПЗІП для ліній передачі даних</v>
      </c>
      <c r="F38" s="746" t="str">
        <f>'Прайс повний'!F404</f>
        <v>шт.</v>
      </c>
      <c r="G38" s="747">
        <f>56.33*I3*1.3</f>
        <v>3807.9079999999999</v>
      </c>
      <c r="H38" s="748">
        <f t="shared" si="2"/>
        <v>3807.91</v>
      </c>
      <c r="I38" s="749"/>
    </row>
    <row r="39" spans="1:9" ht="30.75" customHeight="1" x14ac:dyDescent="0.2">
      <c r="A39" s="238"/>
      <c r="B39" s="745">
        <f>'Прайс повний'!A405</f>
        <v>99004</v>
      </c>
      <c r="C39" s="746" t="str">
        <f>'Прайс повний'!C405</f>
        <v>MJ8-POE-B</v>
      </c>
      <c r="D39" s="760" t="str">
        <f>'Прайс повний'!D405</f>
        <v>99 004</v>
      </c>
      <c r="E39" s="746" t="str">
        <f>'Прайс повний'!E405</f>
        <v>ПЗІП для ліній передачі даних</v>
      </c>
      <c r="F39" s="746" t="str">
        <f>'Прайс повний'!F405</f>
        <v>шт.</v>
      </c>
      <c r="G39" s="747">
        <f>56.33*I3*1.3</f>
        <v>3807.9079999999999</v>
      </c>
      <c r="H39" s="748">
        <f t="shared" si="2"/>
        <v>3807.91</v>
      </c>
      <c r="I39" s="749"/>
    </row>
    <row r="40" spans="1:9" ht="36" customHeight="1" x14ac:dyDescent="0.2">
      <c r="A40" s="238"/>
      <c r="B40" s="708">
        <f>'Прайс повний'!A406</f>
        <v>99002</v>
      </c>
      <c r="C40" s="692" t="str">
        <f>'Прайс повний'!C406</f>
        <v>P8AX09-N/FF</v>
      </c>
      <c r="D40" s="703" t="str">
        <f>'Прайс повний'!D406</f>
        <v>99 002</v>
      </c>
      <c r="E40" s="692" t="str">
        <f>'Прайс повний'!E406</f>
        <v>ПЗІП для високочастотних коаксіальних ліній</v>
      </c>
      <c r="F40" s="692" t="str">
        <f>'Прайс повний'!F406</f>
        <v>шт.</v>
      </c>
      <c r="G40" s="727">
        <f>51.66*I3*1.3</f>
        <v>3492.2159999999999</v>
      </c>
      <c r="H40" s="761">
        <f t="shared" ref="H40:H41" si="3">ROUND(G40*(100-$H$3)/100, 2)</f>
        <v>3492.22</v>
      </c>
      <c r="I40" s="704"/>
    </row>
    <row r="41" spans="1:9" ht="36" customHeight="1" x14ac:dyDescent="0.2">
      <c r="A41" s="238"/>
      <c r="B41" s="725">
        <f>'Прайс повний'!A407</f>
        <v>99001</v>
      </c>
      <c r="C41" s="610" t="str">
        <f>'Прайс повний'!C407</f>
        <v>P8AX09-N/MF</v>
      </c>
      <c r="D41" s="648" t="str">
        <f>'Прайс повний'!D407</f>
        <v>99 001</v>
      </c>
      <c r="E41" s="610" t="str">
        <f>'Прайс повний'!E407</f>
        <v>ПЗІП для високочастотних коаксіальних ліній</v>
      </c>
      <c r="F41" s="610" t="str">
        <f>'Прайс повний'!F407</f>
        <v>шт.</v>
      </c>
      <c r="G41" s="730">
        <f>51.66*I3*1.3</f>
        <v>3492.2159999999999</v>
      </c>
      <c r="H41" s="759">
        <f t="shared" si="3"/>
        <v>3492.22</v>
      </c>
      <c r="I41" s="698"/>
    </row>
    <row r="42" spans="1:9" ht="37.5" customHeight="1" x14ac:dyDescent="0.2">
      <c r="A42" s="238"/>
      <c r="B42" s="762">
        <f>'Прайс повний'!A408</f>
        <v>99016</v>
      </c>
      <c r="C42" s="763" t="str">
        <f>'Прайс повний'!C408</f>
        <v>DS220-48DC</v>
      </c>
      <c r="D42" s="764" t="str">
        <f>'Прайс повний'!D408</f>
        <v>99 016</v>
      </c>
      <c r="E42" s="763" t="str">
        <f>'Прайс повний'!E408</f>
        <v> ПЗІП для фотоелектричних систем та мереж постійного струму</v>
      </c>
      <c r="F42" s="763" t="str">
        <f>'Прайс повний'!F408</f>
        <v>шт.</v>
      </c>
      <c r="G42" s="765">
        <f>41.54*I3*1.3</f>
        <v>2808.1039999999998</v>
      </c>
      <c r="H42" s="766">
        <f t="shared" si="1"/>
        <v>2808.1</v>
      </c>
      <c r="I42" s="767"/>
    </row>
    <row r="43" spans="1:9" ht="37.5" customHeight="1" x14ac:dyDescent="0.2">
      <c r="A43" s="238"/>
      <c r="B43" s="745">
        <f>'Прайс повний'!A409</f>
        <v>99017</v>
      </c>
      <c r="C43" s="746" t="str">
        <f>'Прайс повний'!C409</f>
        <v>DS220S-48DC</v>
      </c>
      <c r="D43" s="760" t="str">
        <f>'Прайс повний'!D409</f>
        <v>99 017</v>
      </c>
      <c r="E43" s="746" t="str">
        <f>'Прайс повний'!E409</f>
        <v> ПЗІП для фотоелектричних систем та мереж постійного струму</v>
      </c>
      <c r="F43" s="746" t="str">
        <f>'Прайс повний'!F409</f>
        <v>шт.</v>
      </c>
      <c r="G43" s="747">
        <f>45.43*I3*1.3</f>
        <v>3071.0680000000002</v>
      </c>
      <c r="H43" s="748">
        <f t="shared" si="1"/>
        <v>3071.07</v>
      </c>
      <c r="I43" s="749"/>
    </row>
    <row r="44" spans="1:9" ht="37.5" customHeight="1" x14ac:dyDescent="0.2">
      <c r="A44" s="238"/>
      <c r="B44" s="745">
        <f>'Прайс повний'!A410</f>
        <v>99018</v>
      </c>
      <c r="C44" s="746" t="str">
        <f>'Прайс повний'!C410</f>
        <v>DS230S-48DC</v>
      </c>
      <c r="D44" s="760" t="str">
        <f>'Прайс повний'!D410</f>
        <v>99 018</v>
      </c>
      <c r="E44" s="746" t="str">
        <f>'Прайс повний'!E410</f>
        <v> ПЗІП для фотоелектричних систем та мереж постійного струму</v>
      </c>
      <c r="F44" s="746" t="str">
        <f>'Прайс повний'!F410</f>
        <v>шт.</v>
      </c>
      <c r="G44" s="747">
        <f>45.43*I3*1.3</f>
        <v>3071.0680000000002</v>
      </c>
      <c r="H44" s="748">
        <f t="shared" ref="H44:H45" si="4">ROUND(G44*(100-$H$3)/100, 2)</f>
        <v>3071.07</v>
      </c>
      <c r="I44" s="749"/>
    </row>
    <row r="45" spans="1:9" ht="37.5" customHeight="1" x14ac:dyDescent="0.2">
      <c r="A45" s="238"/>
      <c r="B45" s="750">
        <f>'Прайс повний'!A411</f>
        <v>99019</v>
      </c>
      <c r="C45" s="751" t="str">
        <f>'Прайс повний'!C411</f>
        <v>DS240S-230/G</v>
      </c>
      <c r="D45" s="768" t="str">
        <f>'Прайс повний'!D411</f>
        <v>99 019</v>
      </c>
      <c r="E45" s="751" t="str">
        <f>'Прайс повний'!E411</f>
        <v> ПЗІП для фотоелектричних систем та мереж постійного струму</v>
      </c>
      <c r="F45" s="751" t="str">
        <f>'Прайс повний'!F411</f>
        <v>шт.</v>
      </c>
      <c r="G45" s="752">
        <f>69.83*I3*1.3</f>
        <v>4720.5079999999998</v>
      </c>
      <c r="H45" s="769">
        <f t="shared" si="4"/>
        <v>4720.51</v>
      </c>
      <c r="I45" s="753"/>
    </row>
    <row r="46" spans="1:9" ht="6.75" customHeight="1" x14ac:dyDescent="0.25">
      <c r="A46" s="27"/>
      <c r="B46" s="27"/>
      <c r="C46" s="27"/>
      <c r="D46" s="2"/>
      <c r="E46" s="27"/>
      <c r="F46" s="27"/>
      <c r="G46" s="27"/>
      <c r="H46" s="3"/>
      <c r="I46" s="126"/>
    </row>
    <row r="47" spans="1:9" ht="15" x14ac:dyDescent="0.25">
      <c r="A47" s="66"/>
      <c r="B47" s="66"/>
      <c r="C47" s="27"/>
      <c r="D47" s="2"/>
      <c r="E47" s="27"/>
      <c r="F47" s="27"/>
      <c r="H47" s="8"/>
      <c r="I47" s="126"/>
    </row>
  </sheetData>
  <sheetProtection algorithmName="SHA-512" hashValue="vL0J89nxFTlWQQs837qq+ZLKdIF6JJE7AyhvErotXWl7IHfZEOAkM/0oPn4So3GBXGcDKkBMyLBQ/+qgAXEepw==" saltValue="AI6VK75ec/EdoZykHjkZMA==" spinCount="100000" sheet="1" objects="1" scenarios="1"/>
  <dataConsolidate link="1">
    <dataRefs count="1">
      <dataRef ref="B4" sheet="Прайс Громовик"/>
    </dataRefs>
  </dataConsolidate>
  <mergeCells count="6">
    <mergeCell ref="A18:A19"/>
    <mergeCell ref="A1:C3"/>
    <mergeCell ref="E1:E3"/>
    <mergeCell ref="F2:G2"/>
    <mergeCell ref="F3:G3"/>
    <mergeCell ref="A16:A17"/>
  </mergeCells>
  <phoneticPr fontId="83" type="noConversion"/>
  <pageMargins left="0.70866141732283472" right="0.70866141732283472" top="0.51181102362204722" bottom="0.51181102362204722" header="0.51181102362204722" footer="0.51181102362204722"/>
  <pageSetup paperSize="9" scale="62" firstPageNumber="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Worksheet____4">
    <tabColor rgb="FFFF0000"/>
  </sheetPr>
  <dimension ref="A1:IV386"/>
  <sheetViews>
    <sheetView workbookViewId="0">
      <pane ySplit="4" topLeftCell="A89" activePane="bottomLeft" state="frozen"/>
      <selection activeCell="G30" sqref="G30"/>
      <selection pane="bottomLeft" activeCell="B94" sqref="B94"/>
    </sheetView>
  </sheetViews>
  <sheetFormatPr defaultRowHeight="12.75" x14ac:dyDescent="0.2"/>
  <cols>
    <col min="1" max="1" width="10.7109375" style="1" customWidth="1"/>
    <col min="2" max="2" width="17.28515625" style="37" customWidth="1"/>
    <col min="3" max="3" width="69.42578125" style="37" customWidth="1"/>
    <col min="4" max="4" width="9" style="1" customWidth="1"/>
    <col min="5" max="5" width="0" style="1" hidden="1" customWidth="1"/>
    <col min="6" max="6" width="8.7109375" style="1" customWidth="1"/>
    <col min="7" max="7" width="10.7109375" style="1" hidden="1" customWidth="1"/>
    <col min="8" max="8" width="12.28515625" style="1" hidden="1" customWidth="1"/>
    <col min="9" max="9" width="10.7109375" style="61" customWidth="1"/>
    <col min="10" max="10" width="12.140625" style="61" customWidth="1"/>
    <col min="11" max="11" width="11.7109375" style="61" customWidth="1"/>
    <col min="12" max="16384" width="9.140625" style="1"/>
  </cols>
  <sheetData>
    <row r="1" spans="1:256" ht="11.25" customHeight="1" x14ac:dyDescent="0.25">
      <c r="A1" s="33" t="s">
        <v>0</v>
      </c>
      <c r="B1" s="42"/>
      <c r="C1"/>
      <c r="D1" s="47"/>
      <c r="E1" s="26"/>
      <c r="F1" s="26"/>
      <c r="G1" s="26"/>
      <c r="H1" s="26"/>
      <c r="I1" s="55"/>
      <c r="J1" s="55"/>
      <c r="K1" s="55"/>
      <c r="L1" s="27"/>
    </row>
    <row r="2" spans="1:256" ht="6.75" customHeight="1" x14ac:dyDescent="0.25">
      <c r="A2"/>
      <c r="B2" s="42"/>
      <c r="C2"/>
      <c r="D2" s="26"/>
      <c r="E2" s="26"/>
      <c r="F2" s="26"/>
      <c r="G2" s="26"/>
      <c r="H2" s="26"/>
      <c r="I2" s="55"/>
      <c r="J2" s="55"/>
      <c r="K2" s="55"/>
      <c r="L2" s="27"/>
    </row>
    <row r="3" spans="1:256" ht="2.25" customHeight="1" x14ac:dyDescent="0.25">
      <c r="A3" s="39"/>
      <c r="B3" s="43"/>
      <c r="C3" s="39"/>
      <c r="D3" s="26"/>
      <c r="E3" s="26"/>
      <c r="F3" s="26"/>
      <c r="G3" s="26"/>
      <c r="H3" s="26"/>
      <c r="I3" s="55"/>
      <c r="J3" s="55"/>
      <c r="K3" s="55"/>
    </row>
    <row r="4" spans="1:256" ht="39" customHeight="1" x14ac:dyDescent="0.2">
      <c r="A4" s="29" t="s">
        <v>223</v>
      </c>
      <c r="B4" s="30" t="s">
        <v>2</v>
      </c>
      <c r="C4" s="36" t="s">
        <v>3</v>
      </c>
      <c r="D4" s="30" t="s">
        <v>4</v>
      </c>
      <c r="E4" s="31" t="s">
        <v>5</v>
      </c>
      <c r="F4" s="32" t="s">
        <v>108</v>
      </c>
      <c r="G4" s="32" t="s">
        <v>6</v>
      </c>
      <c r="H4" s="32" t="s">
        <v>109</v>
      </c>
      <c r="I4" s="56" t="s">
        <v>113</v>
      </c>
      <c r="J4" s="57" t="s">
        <v>7</v>
      </c>
      <c r="K4" s="58" t="s">
        <v>8</v>
      </c>
      <c r="L4" s="144" t="s">
        <v>284</v>
      </c>
    </row>
    <row r="5" spans="1:256" customFormat="1" ht="13.5" customHeight="1" x14ac:dyDescent="0.25">
      <c r="A5" s="29"/>
      <c r="B5" s="35"/>
      <c r="C5" s="5"/>
      <c r="D5" s="4"/>
      <c r="E5" s="9"/>
      <c r="F5" s="5"/>
      <c r="G5" s="5"/>
      <c r="H5" s="49"/>
      <c r="I5" s="59"/>
      <c r="J5" s="60"/>
      <c r="K5" s="60"/>
      <c r="L5" s="27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15.95" customHeight="1" x14ac:dyDescent="0.25">
      <c r="A6" s="11"/>
      <c r="B6" s="44" t="s">
        <v>9</v>
      </c>
      <c r="C6" s="34" t="s">
        <v>174</v>
      </c>
      <c r="D6" s="38" t="s">
        <v>11</v>
      </c>
      <c r="E6" s="9" t="s">
        <v>12</v>
      </c>
      <c r="F6" s="5" t="s">
        <v>13</v>
      </c>
      <c r="G6" s="5" t="s">
        <v>14</v>
      </c>
      <c r="H6" s="5">
        <v>8.82</v>
      </c>
      <c r="I6" s="59">
        <f>'Прайс Громовик'!J6</f>
        <v>17.350000000000001</v>
      </c>
      <c r="J6" s="86">
        <f>'Прайс Громовик'!K6</f>
        <v>0</v>
      </c>
      <c r="K6" s="87">
        <f t="shared" ref="K6:K12" si="0">I6*J6</f>
        <v>0</v>
      </c>
      <c r="L6" s="27"/>
    </row>
    <row r="7" spans="1:256" customFormat="1" ht="15.95" customHeight="1" x14ac:dyDescent="0.25">
      <c r="A7" s="11"/>
      <c r="B7" s="44" t="s">
        <v>132</v>
      </c>
      <c r="C7" s="34" t="s">
        <v>175</v>
      </c>
      <c r="D7" s="65" t="s">
        <v>131</v>
      </c>
      <c r="E7" s="9"/>
      <c r="F7" s="5" t="s">
        <v>13</v>
      </c>
      <c r="G7" s="5"/>
      <c r="H7" s="49"/>
      <c r="I7" s="59">
        <v>9.6199999999999992</v>
      </c>
      <c r="J7" s="86">
        <v>0</v>
      </c>
      <c r="K7" s="87">
        <f t="shared" si="0"/>
        <v>0</v>
      </c>
      <c r="L7" s="27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customFormat="1" ht="15.95" customHeight="1" x14ac:dyDescent="0.25">
      <c r="A8" s="11"/>
      <c r="B8" s="45" t="s">
        <v>15</v>
      </c>
      <c r="C8" s="35" t="s">
        <v>176</v>
      </c>
      <c r="D8" s="65" t="s">
        <v>17</v>
      </c>
      <c r="E8" s="9"/>
      <c r="F8" s="5" t="s">
        <v>13</v>
      </c>
      <c r="G8" s="5"/>
      <c r="H8" s="49"/>
      <c r="I8" s="59">
        <f>'Прайс Громовик'!J7</f>
        <v>17.350000000000001</v>
      </c>
      <c r="J8" s="86">
        <f>'Прайс Громовик'!K7</f>
        <v>0</v>
      </c>
      <c r="K8" s="87">
        <f t="shared" si="0"/>
        <v>0</v>
      </c>
      <c r="L8" s="27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ht="15.95" customHeight="1" x14ac:dyDescent="0.25">
      <c r="A9" s="11"/>
      <c r="B9" s="45" t="s">
        <v>133</v>
      </c>
      <c r="C9" s="35" t="s">
        <v>177</v>
      </c>
      <c r="D9" s="38" t="s">
        <v>134</v>
      </c>
      <c r="E9" s="9" t="s">
        <v>18</v>
      </c>
      <c r="F9" s="5" t="s">
        <v>13</v>
      </c>
      <c r="G9" s="5" t="s">
        <v>14</v>
      </c>
      <c r="H9" s="5">
        <v>8.82</v>
      </c>
      <c r="I9" s="59">
        <v>9.6199999999999992</v>
      </c>
      <c r="J9" s="86">
        <v>0</v>
      </c>
      <c r="K9" s="87">
        <f t="shared" si="0"/>
        <v>0</v>
      </c>
      <c r="L9" s="27"/>
    </row>
    <row r="10" spans="1:256" ht="15.95" customHeight="1" x14ac:dyDescent="0.25">
      <c r="A10" s="11"/>
      <c r="B10" s="45" t="s">
        <v>19</v>
      </c>
      <c r="C10" s="35" t="s">
        <v>178</v>
      </c>
      <c r="D10" s="38" t="s">
        <v>20</v>
      </c>
      <c r="E10" s="9" t="s">
        <v>21</v>
      </c>
      <c r="F10" s="5" t="s">
        <v>13</v>
      </c>
      <c r="G10" s="5" t="s">
        <v>14</v>
      </c>
      <c r="H10" s="5">
        <v>8.82</v>
      </c>
      <c r="I10" s="59">
        <f>'Прайс Громовик'!J8</f>
        <v>17.350000000000001</v>
      </c>
      <c r="J10" s="86">
        <f>'Прайс Громовик'!K8</f>
        <v>0</v>
      </c>
      <c r="K10" s="87">
        <f t="shared" si="0"/>
        <v>0</v>
      </c>
      <c r="L10" s="27"/>
    </row>
    <row r="11" spans="1:256" ht="15.95" customHeight="1" x14ac:dyDescent="0.25">
      <c r="A11" s="11"/>
      <c r="B11" s="45" t="s">
        <v>22</v>
      </c>
      <c r="C11" s="35" t="s">
        <v>179</v>
      </c>
      <c r="D11" s="38" t="s">
        <v>23</v>
      </c>
      <c r="E11" s="9" t="s">
        <v>24</v>
      </c>
      <c r="F11" s="5" t="s">
        <v>13</v>
      </c>
      <c r="G11" s="5" t="s">
        <v>14</v>
      </c>
      <c r="H11" s="5">
        <v>8.82</v>
      </c>
      <c r="I11" s="59">
        <f>'Прайс Громовик'!J9</f>
        <v>17.350000000000001</v>
      </c>
      <c r="J11" s="86">
        <f>'Прайс Громовик'!K9</f>
        <v>0</v>
      </c>
      <c r="K11" s="87">
        <f t="shared" si="0"/>
        <v>0</v>
      </c>
      <c r="L11" s="27"/>
    </row>
    <row r="12" spans="1:256" ht="15.95" customHeight="1" x14ac:dyDescent="0.25">
      <c r="A12" s="11"/>
      <c r="B12" s="45" t="str">
        <f>'Прайс повний'!A12</f>
        <v>01/6 PL Cu</v>
      </c>
      <c r="C12" s="35" t="str">
        <f>'Прайс повний'!C12</f>
        <v>Тримач пластиковий колір мідь M6</v>
      </c>
      <c r="D12" s="38" t="s">
        <v>26</v>
      </c>
      <c r="E12" s="9" t="s">
        <v>27</v>
      </c>
      <c r="F12" s="6" t="s">
        <v>13</v>
      </c>
      <c r="G12" s="5" t="s">
        <v>14</v>
      </c>
      <c r="H12" s="5">
        <v>8.82</v>
      </c>
      <c r="I12" s="59">
        <f>'Прайс Громовик'!J10</f>
        <v>17.350000000000001</v>
      </c>
      <c r="J12" s="86">
        <f>'Прайс Громовик'!K10</f>
        <v>0</v>
      </c>
      <c r="K12" s="87">
        <f t="shared" si="0"/>
        <v>0</v>
      </c>
      <c r="L12" s="27"/>
    </row>
    <row r="13" spans="1:256" ht="15.95" customHeight="1" x14ac:dyDescent="0.25">
      <c r="A13" s="11"/>
      <c r="B13" s="45" t="str">
        <f>'Прайс повний'!A13</f>
        <v>01/6 PL F</v>
      </c>
      <c r="C13" s="35" t="str">
        <f>'Прайс повний'!C13</f>
        <v>Тримач пластиковий рудий M6</v>
      </c>
      <c r="D13" s="4" t="s">
        <v>875</v>
      </c>
      <c r="E13" s="9"/>
      <c r="F13" s="6" t="s">
        <v>13</v>
      </c>
      <c r="G13" s="5" t="s">
        <v>877</v>
      </c>
      <c r="H13" s="5">
        <v>9.82</v>
      </c>
      <c r="I13" s="59">
        <f>'Прайс Громовик'!J11</f>
        <v>17.350000000000001</v>
      </c>
      <c r="J13" s="86">
        <f>'Прайс Громовик'!K11</f>
        <v>0</v>
      </c>
      <c r="K13" s="87">
        <f t="shared" ref="K13:K18" si="1">I13*J13</f>
        <v>0</v>
      </c>
      <c r="L13" s="27"/>
    </row>
    <row r="14" spans="1:256" ht="15.95" customHeight="1" x14ac:dyDescent="0.25">
      <c r="A14" s="11"/>
      <c r="B14" s="35" t="str">
        <f>Таблица447[[#This Row],[Код]]</f>
        <v>01/1 Ni</v>
      </c>
      <c r="C14" s="35" t="str">
        <f>Таблица447[[#This Row],[Назва]]</f>
        <v>Тримач дроту Niro</v>
      </c>
      <c r="D14" s="4" t="s">
        <v>1290</v>
      </c>
      <c r="E14" s="9"/>
      <c r="F14" s="6" t="s">
        <v>13</v>
      </c>
      <c r="G14" s="5"/>
      <c r="H14" s="49"/>
      <c r="I14" s="59">
        <f>'Прайс Громовик'!J12</f>
        <v>35.01</v>
      </c>
      <c r="J14" s="86">
        <f>'Прайс Громовик'!K12</f>
        <v>0</v>
      </c>
      <c r="K14" s="87">
        <f t="shared" si="1"/>
        <v>0</v>
      </c>
      <c r="L14" s="220"/>
    </row>
    <row r="15" spans="1:256" ht="15.95" customHeight="1" x14ac:dyDescent="0.25">
      <c r="A15" s="11"/>
      <c r="B15" s="473" t="s">
        <v>1341</v>
      </c>
      <c r="C15" s="35" t="s">
        <v>1256</v>
      </c>
      <c r="D15" s="425" t="s">
        <v>1259</v>
      </c>
      <c r="E15" s="466"/>
      <c r="F15" s="6" t="s">
        <v>13</v>
      </c>
      <c r="G15" s="467"/>
      <c r="H15" s="474"/>
      <c r="I15" s="475">
        <f>'Прайс Громовик'!J13</f>
        <v>45.51</v>
      </c>
      <c r="J15" s="476">
        <f>'Прайс Громовик'!K13</f>
        <v>0</v>
      </c>
      <c r="K15" s="476">
        <f t="shared" si="1"/>
        <v>0</v>
      </c>
      <c r="L15" s="477"/>
    </row>
    <row r="16" spans="1:256" ht="15.95" customHeight="1" x14ac:dyDescent="0.25">
      <c r="A16" s="11"/>
      <c r="B16" s="424" t="s">
        <v>1527</v>
      </c>
      <c r="C16" s="35" t="s">
        <v>1528</v>
      </c>
      <c r="D16" s="425" t="s">
        <v>1264</v>
      </c>
      <c r="E16" s="417"/>
      <c r="F16" s="6" t="s">
        <v>13</v>
      </c>
      <c r="G16" s="418"/>
      <c r="H16" s="426"/>
      <c r="I16" s="427">
        <f>'Прайс Громовик'!J14</f>
        <v>60.14</v>
      </c>
      <c r="J16" s="428">
        <f>'Прайс Громовик'!K14</f>
        <v>0</v>
      </c>
      <c r="K16" s="428">
        <f t="shared" si="1"/>
        <v>0</v>
      </c>
      <c r="L16" s="463"/>
    </row>
    <row r="17" spans="1:12" ht="15.95" customHeight="1" x14ac:dyDescent="0.25">
      <c r="A17" s="11"/>
      <c r="B17" s="424" t="s">
        <v>1280</v>
      </c>
      <c r="C17" s="35" t="s">
        <v>1137</v>
      </c>
      <c r="D17" s="425" t="s">
        <v>1139</v>
      </c>
      <c r="E17" s="417"/>
      <c r="F17" s="6" t="s">
        <v>13</v>
      </c>
      <c r="G17" s="418"/>
      <c r="H17" s="426"/>
      <c r="I17" s="427">
        <f>'Прайс Громовик'!J15</f>
        <v>56.61</v>
      </c>
      <c r="J17" s="428">
        <f>'Прайс Громовик'!K15</f>
        <v>0</v>
      </c>
      <c r="K17" s="428">
        <f t="shared" si="1"/>
        <v>0</v>
      </c>
      <c r="L17" s="429"/>
    </row>
    <row r="18" spans="1:12" ht="15.95" customHeight="1" x14ac:dyDescent="0.25">
      <c r="A18" s="11"/>
      <c r="B18" s="35" t="s">
        <v>1170</v>
      </c>
      <c r="C18" s="35" t="s">
        <v>1171</v>
      </c>
      <c r="D18" s="217" t="str">
        <f>Таблица447[[#This Row],[Артикул]]</f>
        <v>02 011</v>
      </c>
      <c r="E18" s="9"/>
      <c r="F18" s="6" t="s">
        <v>13</v>
      </c>
      <c r="G18" s="5"/>
      <c r="H18" s="49"/>
      <c r="I18" s="59">
        <f>'Прайс Громовик'!J16</f>
        <v>198.72</v>
      </c>
      <c r="J18" s="86">
        <f>'Прайс Громовик'!K16</f>
        <v>0</v>
      </c>
      <c r="K18" s="87">
        <f t="shared" si="1"/>
        <v>0</v>
      </c>
      <c r="L18" s="220"/>
    </row>
    <row r="19" spans="1:12" ht="15.95" customHeight="1" x14ac:dyDescent="0.25">
      <c r="A19" s="11"/>
      <c r="B19" s="372" t="str">
        <f>'Прайс Громовик'!B17</f>
        <v>02/16.3 OC</v>
      </c>
      <c r="C19" s="35" t="str">
        <f>'Прайс Громовик'!D17</f>
        <v>Тримач блискавкоприймача</v>
      </c>
      <c r="D19" s="4" t="str">
        <f>'Прайс Громовик'!E17</f>
        <v>02 002</v>
      </c>
      <c r="E19" s="9"/>
      <c r="F19" s="6" t="s">
        <v>13</v>
      </c>
      <c r="G19" s="5"/>
      <c r="H19" s="49"/>
      <c r="I19" s="59">
        <f>'Прайс Громовик'!J17</f>
        <v>61.4</v>
      </c>
      <c r="J19" s="86">
        <f>'Прайс Громовик'!K17</f>
        <v>0</v>
      </c>
      <c r="K19" s="87">
        <f t="shared" ref="K19:K27" si="2">I19*J19</f>
        <v>0</v>
      </c>
      <c r="L19" s="220"/>
    </row>
    <row r="20" spans="1:12" ht="15.95" customHeight="1" x14ac:dyDescent="0.25">
      <c r="A20" s="11"/>
      <c r="B20" s="372" t="str">
        <f>'Прайс Громовик'!B18</f>
        <v>02/0.2 OC</v>
      </c>
      <c r="C20" s="35" t="str">
        <f>'Прайс Громовик'!D18</f>
        <v>Тримач смуги металевий</v>
      </c>
      <c r="D20" s="4" t="str">
        <f>'Прайс Громовик'!E18</f>
        <v>02 003</v>
      </c>
      <c r="E20" s="9"/>
      <c r="F20" s="6" t="s">
        <v>13</v>
      </c>
      <c r="G20" s="5"/>
      <c r="H20" s="49"/>
      <c r="I20" s="59">
        <f>'Прайс Громовик'!J18</f>
        <v>41.7</v>
      </c>
      <c r="J20" s="86">
        <f>'Прайс Громовик'!K18</f>
        <v>0</v>
      </c>
      <c r="K20" s="87">
        <f t="shared" si="2"/>
        <v>0</v>
      </c>
      <c r="L20" s="220"/>
    </row>
    <row r="21" spans="1:12" ht="15.95" customHeight="1" x14ac:dyDescent="0.25">
      <c r="A21" s="11"/>
      <c r="B21" s="372" t="s">
        <v>1186</v>
      </c>
      <c r="C21" s="35" t="s">
        <v>1693</v>
      </c>
      <c r="D21" s="217" t="str">
        <f>Таблица447[[#This Row],[Артикул]]</f>
        <v>02 013</v>
      </c>
      <c r="E21" s="9"/>
      <c r="F21" s="6" t="s">
        <v>13</v>
      </c>
      <c r="G21" s="5"/>
      <c r="H21" s="49"/>
      <c r="I21" s="59">
        <f>'Прайс Громовик'!J19</f>
        <v>183.03</v>
      </c>
      <c r="J21" s="86">
        <f>'Прайс Громовик'!K19</f>
        <v>0</v>
      </c>
      <c r="K21" s="87">
        <f t="shared" si="2"/>
        <v>0</v>
      </c>
      <c r="L21" s="220"/>
    </row>
    <row r="22" spans="1:12" ht="15.95" customHeight="1" x14ac:dyDescent="0.25">
      <c r="A22" s="11"/>
      <c r="B22" s="372" t="s">
        <v>1188</v>
      </c>
      <c r="C22" s="35" t="s">
        <v>1694</v>
      </c>
      <c r="D22" s="217" t="str">
        <f>Таблица447[[#This Row],[Артикул]]</f>
        <v>02 004</v>
      </c>
      <c r="E22" s="9"/>
      <c r="F22" s="6" t="s">
        <v>13</v>
      </c>
      <c r="G22" s="5"/>
      <c r="H22" s="49"/>
      <c r="I22" s="59">
        <f>'Прайс Громовик'!J20</f>
        <v>52.13</v>
      </c>
      <c r="J22" s="86">
        <f>'Прайс Громовик'!K20</f>
        <v>0</v>
      </c>
      <c r="K22" s="87">
        <f t="shared" si="2"/>
        <v>0</v>
      </c>
      <c r="L22" s="220"/>
    </row>
    <row r="23" spans="1:12" ht="15.95" customHeight="1" x14ac:dyDescent="0.25">
      <c r="A23" s="11"/>
      <c r="B23" s="942" t="s">
        <v>1826</v>
      </c>
      <c r="C23" s="35" t="s">
        <v>1827</v>
      </c>
      <c r="D23" s="943" t="s">
        <v>1828</v>
      </c>
      <c r="E23" s="938"/>
      <c r="F23" s="6" t="s">
        <v>13</v>
      </c>
      <c r="G23" s="939"/>
      <c r="H23" s="944"/>
      <c r="I23" s="945">
        <f>'Прайс Громовик'!J21</f>
        <v>30.03</v>
      </c>
      <c r="J23" s="86">
        <f>'Прайс Громовик'!K21</f>
        <v>0</v>
      </c>
      <c r="K23" s="946">
        <f>I23*J23</f>
        <v>0</v>
      </c>
      <c r="L23" s="947"/>
    </row>
    <row r="24" spans="1:12" ht="15.95" customHeight="1" x14ac:dyDescent="0.25">
      <c r="A24" s="11"/>
      <c r="B24" s="372" t="s">
        <v>1214</v>
      </c>
      <c r="C24" s="35" t="s">
        <v>1216</v>
      </c>
      <c r="D24" s="217" t="str">
        <f>Таблица447[[#This Row],[Артикул]]</f>
        <v>02 008</v>
      </c>
      <c r="E24" s="9"/>
      <c r="F24" s="6" t="s">
        <v>13</v>
      </c>
      <c r="G24" s="5"/>
      <c r="H24" s="49"/>
      <c r="I24" s="59">
        <f>'Прайс Громовик'!J22</f>
        <v>14.49</v>
      </c>
      <c r="J24" s="86">
        <f>'Прайс Громовик'!K22</f>
        <v>0</v>
      </c>
      <c r="K24" s="87">
        <f t="shared" si="2"/>
        <v>0</v>
      </c>
      <c r="L24" s="220"/>
    </row>
    <row r="25" spans="1:12" ht="15.95" customHeight="1" x14ac:dyDescent="0.25">
      <c r="A25" s="11"/>
      <c r="B25" s="372" t="s">
        <v>1215</v>
      </c>
      <c r="C25" s="35" t="s">
        <v>1217</v>
      </c>
      <c r="D25" s="217" t="str">
        <f>Таблица447[[#This Row],[Артикул]]</f>
        <v>02 016</v>
      </c>
      <c r="E25" s="9"/>
      <c r="F25" s="6" t="s">
        <v>13</v>
      </c>
      <c r="G25" s="5"/>
      <c r="H25" s="49"/>
      <c r="I25" s="59">
        <f>'Прайс Громовик'!J23</f>
        <v>15.18</v>
      </c>
      <c r="J25" s="86">
        <f>'Прайс Громовик'!K23</f>
        <v>0</v>
      </c>
      <c r="K25" s="87">
        <f t="shared" si="2"/>
        <v>0</v>
      </c>
      <c r="L25" s="220"/>
    </row>
    <row r="26" spans="1:12" ht="15.95" customHeight="1" x14ac:dyDescent="0.25">
      <c r="A26" s="11"/>
      <c r="B26" s="415" t="s">
        <v>1232</v>
      </c>
      <c r="C26" s="35" t="s">
        <v>1237</v>
      </c>
      <c r="D26" s="217" t="str">
        <f>Таблица447[[#This Row],[Артикул]]</f>
        <v>03 001</v>
      </c>
      <c r="E26" s="399"/>
      <c r="F26" s="6" t="s">
        <v>13</v>
      </c>
      <c r="G26" s="400"/>
      <c r="H26" s="408"/>
      <c r="I26" s="59">
        <f>'Прайс Громовик'!J24</f>
        <v>103.59</v>
      </c>
      <c r="J26" s="86">
        <f>'Прайс Громовик'!K24</f>
        <v>0</v>
      </c>
      <c r="K26" s="87">
        <f t="shared" si="2"/>
        <v>0</v>
      </c>
      <c r="L26" s="407"/>
    </row>
    <row r="27" spans="1:12" ht="15.95" customHeight="1" x14ac:dyDescent="0.25">
      <c r="A27" s="11"/>
      <c r="B27" s="415" t="s">
        <v>1233</v>
      </c>
      <c r="C27" s="35" t="s">
        <v>1236</v>
      </c>
      <c r="D27" s="217" t="str">
        <f>Таблица447[[#This Row],[Артикул]]</f>
        <v>03 002</v>
      </c>
      <c r="E27" s="399"/>
      <c r="F27" s="6" t="s">
        <v>13</v>
      </c>
      <c r="G27" s="400"/>
      <c r="H27" s="408"/>
      <c r="I27" s="59">
        <f>'Прайс Громовик'!J25</f>
        <v>106.65</v>
      </c>
      <c r="J27" s="86">
        <f>'Прайс Громовик'!K25</f>
        <v>0</v>
      </c>
      <c r="K27" s="87">
        <f t="shared" si="2"/>
        <v>0</v>
      </c>
      <c r="L27" s="407"/>
    </row>
    <row r="28" spans="1:12" ht="15.95" customHeight="1" x14ac:dyDescent="0.25">
      <c r="A28" s="11"/>
      <c r="B28" s="83" t="str">
        <f>'Прайс Громовик'!B26</f>
        <v>07/OC</v>
      </c>
      <c r="C28" s="35" t="str">
        <f>'Прайс Громовик'!D26</f>
        <v>Тримач універсальний</v>
      </c>
      <c r="D28" s="4" t="s">
        <v>542</v>
      </c>
      <c r="E28" s="78"/>
      <c r="F28" s="6" t="s">
        <v>13</v>
      </c>
      <c r="G28" s="80"/>
      <c r="H28" s="81"/>
      <c r="I28" s="121">
        <f>'Прайс Громовик'!J26</f>
        <v>30.41</v>
      </c>
      <c r="J28" s="86">
        <f>'Прайс Громовик'!K26</f>
        <v>0</v>
      </c>
      <c r="K28" s="87">
        <f t="shared" ref="K28:K90" si="3">I28*J28</f>
        <v>0</v>
      </c>
      <c r="L28" s="27"/>
    </row>
    <row r="29" spans="1:12" ht="15.95" customHeight="1" x14ac:dyDescent="0.25">
      <c r="A29" s="11"/>
      <c r="B29" s="35" t="s">
        <v>1568</v>
      </c>
      <c r="C29" s="35" t="str">
        <f>'Прайс Громовик'!D27</f>
        <v>Тримач універсальний коричневий</v>
      </c>
      <c r="D29" s="4" t="s">
        <v>683</v>
      </c>
      <c r="E29" s="9"/>
      <c r="F29" s="6" t="s">
        <v>13</v>
      </c>
      <c r="G29" s="5"/>
      <c r="H29" s="49"/>
      <c r="I29" s="121">
        <f>'Прайс Громовик'!J27</f>
        <v>43.3</v>
      </c>
      <c r="J29" s="86">
        <f>'Прайс Громовик'!K27</f>
        <v>0</v>
      </c>
      <c r="K29" s="60">
        <f t="shared" si="3"/>
        <v>0</v>
      </c>
      <c r="L29" s="27"/>
    </row>
    <row r="30" spans="1:12" ht="15.95" customHeight="1" x14ac:dyDescent="0.25">
      <c r="A30" s="11"/>
      <c r="B30" s="35" t="s">
        <v>1569</v>
      </c>
      <c r="C30" s="35" t="str">
        <f>'Прайс Громовик'!D28</f>
        <v>Тримач універсальний червоний</v>
      </c>
      <c r="D30" s="4" t="s">
        <v>684</v>
      </c>
      <c r="E30" s="9"/>
      <c r="F30" s="6" t="s">
        <v>13</v>
      </c>
      <c r="G30" s="5"/>
      <c r="H30" s="49"/>
      <c r="I30" s="121">
        <f>'Прайс Громовик'!J28</f>
        <v>43.3</v>
      </c>
      <c r="J30" s="86">
        <f>'Прайс Громовик'!K28</f>
        <v>0</v>
      </c>
      <c r="K30" s="60">
        <f t="shared" si="3"/>
        <v>0</v>
      </c>
      <c r="L30" s="27"/>
    </row>
    <row r="31" spans="1:12" ht="15.95" customHeight="1" x14ac:dyDescent="0.25">
      <c r="A31" s="11"/>
      <c r="B31" s="35" t="s">
        <v>1570</v>
      </c>
      <c r="C31" s="35" t="str">
        <f>'Прайс Громовик'!D29</f>
        <v>Тримач універсальний рудий</v>
      </c>
      <c r="D31" s="4" t="s">
        <v>685</v>
      </c>
      <c r="E31" s="9"/>
      <c r="F31" s="6" t="s">
        <v>13</v>
      </c>
      <c r="G31" s="5"/>
      <c r="H31" s="49"/>
      <c r="I31" s="121">
        <f>'Прайс Громовик'!J29</f>
        <v>43.3</v>
      </c>
      <c r="J31" s="86">
        <f>'Прайс Громовик'!K29</f>
        <v>0</v>
      </c>
      <c r="K31" s="60">
        <f t="shared" si="3"/>
        <v>0</v>
      </c>
      <c r="L31" s="27"/>
    </row>
    <row r="32" spans="1:12" ht="15.95" customHeight="1" x14ac:dyDescent="0.25">
      <c r="A32" s="11"/>
      <c r="B32" s="35" t="str">
        <f>'Прайс Громовик'!B30</f>
        <v>07/CU</v>
      </c>
      <c r="C32" s="35" t="str">
        <f>'Прайс Громовик'!D30</f>
        <v>Тримач універсальний мідний</v>
      </c>
      <c r="D32" s="4" t="s">
        <v>911</v>
      </c>
      <c r="E32" s="9"/>
      <c r="F32" s="6" t="s">
        <v>13</v>
      </c>
      <c r="G32" s="5"/>
      <c r="H32" s="49"/>
      <c r="I32" s="121">
        <f>'Прайс Громовик'!J30</f>
        <v>178.04</v>
      </c>
      <c r="J32" s="86">
        <f>'Прайс Громовик'!K30</f>
        <v>0</v>
      </c>
      <c r="K32" s="60">
        <f>I32*J32</f>
        <v>0</v>
      </c>
      <c r="L32" s="149"/>
    </row>
    <row r="33" spans="1:12" ht="15.95" customHeight="1" x14ac:dyDescent="0.25">
      <c r="A33" s="11"/>
      <c r="B33" s="35" t="str">
        <f>'Прайс Громовик'!B31</f>
        <v>07/S</v>
      </c>
      <c r="C33" s="35" t="str">
        <f>'Прайс Громовик'!D31</f>
        <v>Тримач універсальний скручений</v>
      </c>
      <c r="D33" s="4" t="s">
        <v>662</v>
      </c>
      <c r="E33" s="9"/>
      <c r="F33" s="6" t="s">
        <v>13</v>
      </c>
      <c r="G33" s="5"/>
      <c r="H33" s="49"/>
      <c r="I33" s="121">
        <f>'Прайс Громовик'!J31</f>
        <v>43.14</v>
      </c>
      <c r="J33" s="86">
        <f>'Прайс Громовик'!K31</f>
        <v>0</v>
      </c>
      <c r="K33" s="60">
        <f t="shared" si="3"/>
        <v>0</v>
      </c>
      <c r="L33" s="27"/>
    </row>
    <row r="34" spans="1:12" ht="15.95" customHeight="1" x14ac:dyDescent="0.25">
      <c r="A34" s="11"/>
      <c r="B34" s="35" t="s">
        <v>1571</v>
      </c>
      <c r="C34" s="35" t="str">
        <f>'Прайс Громовик'!D32</f>
        <v>Тримач універсальний скручений коричневий</v>
      </c>
      <c r="D34" s="4" t="s">
        <v>713</v>
      </c>
      <c r="E34" s="9"/>
      <c r="F34" s="6" t="s">
        <v>13</v>
      </c>
      <c r="G34" s="5"/>
      <c r="H34" s="49"/>
      <c r="I34" s="121">
        <f>'Прайс Громовик'!J32</f>
        <v>55.72</v>
      </c>
      <c r="J34" s="86">
        <f>'Прайс Громовик'!K32</f>
        <v>0</v>
      </c>
      <c r="K34" s="60">
        <f t="shared" si="3"/>
        <v>0</v>
      </c>
      <c r="L34" s="27"/>
    </row>
    <row r="35" spans="1:12" ht="15.95" customHeight="1" x14ac:dyDescent="0.25">
      <c r="A35" s="11"/>
      <c r="B35" s="35" t="s">
        <v>1572</v>
      </c>
      <c r="C35" s="35" t="str">
        <f>'Прайс Громовик'!D33</f>
        <v>Тримач універсальний скручений червоний</v>
      </c>
      <c r="D35" s="4" t="s">
        <v>714</v>
      </c>
      <c r="E35" s="9"/>
      <c r="F35" s="6" t="s">
        <v>13</v>
      </c>
      <c r="G35" s="5"/>
      <c r="H35" s="49"/>
      <c r="I35" s="121">
        <f>'Прайс Громовик'!J33</f>
        <v>55.72</v>
      </c>
      <c r="J35" s="86">
        <f>'Прайс Громовик'!K33</f>
        <v>0</v>
      </c>
      <c r="K35" s="60">
        <f t="shared" si="3"/>
        <v>0</v>
      </c>
      <c r="L35" s="27"/>
    </row>
    <row r="36" spans="1:12" ht="15.95" customHeight="1" x14ac:dyDescent="0.25">
      <c r="A36" s="11"/>
      <c r="B36" s="35" t="s">
        <v>1573</v>
      </c>
      <c r="C36" s="35" t="str">
        <f>'Прайс Громовик'!D34</f>
        <v xml:space="preserve">Тримач універсальний скручений рудий </v>
      </c>
      <c r="D36" s="217" t="s">
        <v>715</v>
      </c>
      <c r="E36" s="9"/>
      <c r="F36" s="6" t="s">
        <v>13</v>
      </c>
      <c r="G36" s="5"/>
      <c r="H36" s="49"/>
      <c r="I36" s="121">
        <f>'Прайс Громовик'!J34</f>
        <v>55.72</v>
      </c>
      <c r="J36" s="86">
        <f>'Прайс Громовик'!K34</f>
        <v>0</v>
      </c>
      <c r="K36" s="60">
        <f t="shared" si="3"/>
        <v>0</v>
      </c>
      <c r="L36" s="27"/>
    </row>
    <row r="37" spans="1:12" ht="15.95" customHeight="1" x14ac:dyDescent="0.25">
      <c r="A37" s="11"/>
      <c r="B37" s="35" t="s">
        <v>1266</v>
      </c>
      <c r="C37" s="35" t="s">
        <v>1263</v>
      </c>
      <c r="D37" s="4" t="s">
        <v>1791</v>
      </c>
      <c r="E37" s="9"/>
      <c r="F37" s="6" t="s">
        <v>13</v>
      </c>
      <c r="G37" s="5"/>
      <c r="H37" s="49"/>
      <c r="I37" s="59">
        <f>'Прайс Громовик'!J35</f>
        <v>74.739999999999995</v>
      </c>
      <c r="J37" s="86">
        <f>'Прайс Громовик'!K35</f>
        <v>0</v>
      </c>
      <c r="K37" s="60">
        <f t="shared" si="3"/>
        <v>0</v>
      </c>
      <c r="L37" s="220"/>
    </row>
    <row r="38" spans="1:12" ht="15.95" customHeight="1" x14ac:dyDescent="0.25">
      <c r="A38" s="11"/>
      <c r="B38" s="35" t="str">
        <f>'Прайс Громовик'!B36</f>
        <v>01/8/10 PL</v>
      </c>
      <c r="C38" s="35" t="str">
        <f>'Прайс Громовик'!D36</f>
        <v>Тримач дроту з дюбелем 100</v>
      </c>
      <c r="D38" s="4" t="str">
        <f>'Прайс повний'!D38</f>
        <v>01 100</v>
      </c>
      <c r="E38" s="9"/>
      <c r="F38" s="6" t="s">
        <v>13</v>
      </c>
      <c r="G38" s="5"/>
      <c r="H38" s="49"/>
      <c r="I38" s="121">
        <f>'Прайс Громовик'!J36</f>
        <v>30.3</v>
      </c>
      <c r="J38" s="86">
        <f>'Прайс Громовик'!K36</f>
        <v>0</v>
      </c>
      <c r="K38" s="60">
        <f>I38*J38</f>
        <v>0</v>
      </c>
      <c r="L38" s="27"/>
    </row>
    <row r="39" spans="1:12" ht="15.95" customHeight="1" x14ac:dyDescent="0.25">
      <c r="A39" s="11"/>
      <c r="B39" s="35" t="str">
        <f>'Прайс Громовик'!B37</f>
        <v>01/8/14 PL</v>
      </c>
      <c r="C39" s="35" t="str">
        <f>'Прайс Громовик'!D37</f>
        <v>Тримач дроту з дюбелем 140</v>
      </c>
      <c r="D39" s="4" t="str">
        <f>'Прайс повний'!D39</f>
        <v>01 140</v>
      </c>
      <c r="E39" s="9"/>
      <c r="F39" s="6" t="s">
        <v>13</v>
      </c>
      <c r="G39" s="5"/>
      <c r="H39" s="49"/>
      <c r="I39" s="121">
        <f>'Прайс Громовик'!J37</f>
        <v>33.44</v>
      </c>
      <c r="J39" s="86">
        <f>'Прайс Громовик'!K37</f>
        <v>0</v>
      </c>
      <c r="K39" s="60">
        <f>I39*J39</f>
        <v>0</v>
      </c>
      <c r="L39" s="27"/>
    </row>
    <row r="40" spans="1:12" ht="15.95" customHeight="1" x14ac:dyDescent="0.25">
      <c r="A40" s="11"/>
      <c r="B40" s="35" t="str">
        <f>'Прайс Громовик'!B38</f>
        <v>01/8/20 PL</v>
      </c>
      <c r="C40" s="35" t="str">
        <f>'Прайс Громовик'!D38</f>
        <v>Тримач дроту з дюбелем 200</v>
      </c>
      <c r="D40" s="4" t="str">
        <f>'Прайс повний'!D40</f>
        <v>01 200</v>
      </c>
      <c r="E40" s="9"/>
      <c r="F40" s="6" t="s">
        <v>13</v>
      </c>
      <c r="G40" s="5"/>
      <c r="H40" s="49"/>
      <c r="I40" s="121">
        <f>'Прайс Громовик'!J38</f>
        <v>40.72</v>
      </c>
      <c r="J40" s="86">
        <f>'Прайс Громовик'!K38</f>
        <v>0</v>
      </c>
      <c r="K40" s="60">
        <f>I40*J40</f>
        <v>0</v>
      </c>
      <c r="L40" s="27"/>
    </row>
    <row r="41" spans="1:12" ht="15.95" customHeight="1" x14ac:dyDescent="0.25">
      <c r="A41" s="11"/>
      <c r="B41" s="35" t="s">
        <v>1420</v>
      </c>
      <c r="C41" s="35" t="str">
        <f>'Прайс Громовик'!D39</f>
        <v>Тримач дроту металевий з дюбелем 100</v>
      </c>
      <c r="D41" s="217" t="str">
        <f>Таблица447[[#This Row],[Артикул]]</f>
        <v>02 101</v>
      </c>
      <c r="E41" s="9"/>
      <c r="F41" s="6" t="s">
        <v>13</v>
      </c>
      <c r="G41" s="5"/>
      <c r="H41" s="49"/>
      <c r="I41" s="121">
        <f>'Прайс Громовик'!J39</f>
        <v>63.47</v>
      </c>
      <c r="J41" s="86">
        <f>'Прайс Громовик'!K39</f>
        <v>0</v>
      </c>
      <c r="K41" s="60">
        <f t="shared" ref="K41:K49" si="4">I41*J41</f>
        <v>0</v>
      </c>
      <c r="L41" s="220"/>
    </row>
    <row r="42" spans="1:12" ht="15.95" customHeight="1" x14ac:dyDescent="0.25">
      <c r="A42" s="11"/>
      <c r="B42" s="35" t="str">
        <f>Таблица447[[#This Row],[Код]]</f>
        <v>02/8/14 ОС</v>
      </c>
      <c r="C42" s="35" t="str">
        <f>Таблица447[[#This Row],[Назва]]</f>
        <v>Тримач дроту металевий з дюбелем 140</v>
      </c>
      <c r="D42" s="217" t="str">
        <f>Таблица447[[#This Row],[Артикул]]</f>
        <v>02 141</v>
      </c>
      <c r="E42" s="9"/>
      <c r="F42" s="6" t="s">
        <v>13</v>
      </c>
      <c r="G42" s="5"/>
      <c r="H42" s="49"/>
      <c r="I42" s="121">
        <f>'Прайс Громовик'!J40</f>
        <v>70.95</v>
      </c>
      <c r="J42" s="86">
        <f>'Прайс Громовик'!K40</f>
        <v>0</v>
      </c>
      <c r="K42" s="60">
        <f t="shared" si="4"/>
        <v>0</v>
      </c>
      <c r="L42" s="220"/>
    </row>
    <row r="43" spans="1:12" ht="15.95" customHeight="1" x14ac:dyDescent="0.25">
      <c r="A43" s="11"/>
      <c r="B43" s="35" t="str">
        <f>Таблица447[[#This Row],[Код]]</f>
        <v>02/8/20 ОС</v>
      </c>
      <c r="C43" s="35" t="str">
        <f>Таблица447[[#This Row],[Назва]]</f>
        <v>Тримач дроту металевий з дюбелем 200</v>
      </c>
      <c r="D43" s="217" t="str">
        <f>Таблица447[[#This Row],[Артикул]]</f>
        <v>02 201</v>
      </c>
      <c r="E43" s="9"/>
      <c r="F43" s="6" t="s">
        <v>13</v>
      </c>
      <c r="G43" s="5"/>
      <c r="H43" s="49"/>
      <c r="I43" s="121">
        <f>'Прайс Громовик'!J41</f>
        <v>76.16</v>
      </c>
      <c r="J43" s="86">
        <f>'Прайс Громовик'!K41</f>
        <v>0</v>
      </c>
      <c r="K43" s="60">
        <f t="shared" si="4"/>
        <v>0</v>
      </c>
      <c r="L43" s="220"/>
    </row>
    <row r="44" spans="1:12" ht="15.95" customHeight="1" x14ac:dyDescent="0.25">
      <c r="A44" s="11"/>
      <c r="B44" s="374" t="str">
        <f>'Прайс Громовик'!B42</f>
        <v>02/16/10 ОС</v>
      </c>
      <c r="C44" s="35" t="str">
        <f>Таблица447[[#This Row],[Назва]]</f>
        <v>Тримач блискавкоприймача з дюбелем 100</v>
      </c>
      <c r="D44" s="217" t="str">
        <f>Таблица447[[#This Row],[Артикул]]</f>
        <v>02 102</v>
      </c>
      <c r="E44" s="9"/>
      <c r="F44" s="6" t="s">
        <v>13</v>
      </c>
      <c r="G44" s="5"/>
      <c r="H44" s="49"/>
      <c r="I44" s="121">
        <f>'Прайс Громовик'!J42</f>
        <v>71.38</v>
      </c>
      <c r="J44" s="86">
        <f>'Прайс Громовик'!K42</f>
        <v>0</v>
      </c>
      <c r="K44" s="60">
        <f t="shared" si="4"/>
        <v>0</v>
      </c>
      <c r="L44" s="220"/>
    </row>
    <row r="45" spans="1:12" ht="15.95" customHeight="1" x14ac:dyDescent="0.25">
      <c r="A45" s="11"/>
      <c r="B45" s="35" t="str">
        <f>'Прайс Громовик'!B43</f>
        <v>02/16/14 ОС</v>
      </c>
      <c r="C45" s="35" t="str">
        <f>Таблица447[[#This Row],[Назва]]</f>
        <v>Тримач блискавкоприймача з дюбелем 140</v>
      </c>
      <c r="D45" s="217" t="str">
        <f>Таблица447[[#This Row],[Артикул]]</f>
        <v>02 142</v>
      </c>
      <c r="E45" s="9"/>
      <c r="F45" s="6" t="s">
        <v>13</v>
      </c>
      <c r="G45" s="5"/>
      <c r="H45" s="49"/>
      <c r="I45" s="121">
        <f>'Прайс Громовик'!J43</f>
        <v>75.94</v>
      </c>
      <c r="J45" s="86">
        <f>'Прайс Громовик'!K43</f>
        <v>0</v>
      </c>
      <c r="K45" s="60">
        <f t="shared" si="4"/>
        <v>0</v>
      </c>
      <c r="L45" s="220"/>
    </row>
    <row r="46" spans="1:12" ht="15.95" customHeight="1" x14ac:dyDescent="0.25">
      <c r="A46" s="11"/>
      <c r="B46" s="35" t="str">
        <f>'Прайс Громовик'!B44</f>
        <v>02/16/20 ОС</v>
      </c>
      <c r="C46" s="35" t="str">
        <f>Таблица447[[#This Row],[Назва]]</f>
        <v>Тримач блискавкоприймача з дюбелем 200</v>
      </c>
      <c r="D46" s="217" t="str">
        <f>Таблица447[[#This Row],[Артикул]]</f>
        <v>02 202</v>
      </c>
      <c r="E46" s="9"/>
      <c r="F46" s="6" t="s">
        <v>13</v>
      </c>
      <c r="G46" s="5"/>
      <c r="H46" s="49"/>
      <c r="I46" s="121">
        <f>'Прайс Громовик'!J44</f>
        <v>80.31</v>
      </c>
      <c r="J46" s="86">
        <f>'Прайс Громовик'!K44</f>
        <v>0</v>
      </c>
      <c r="K46" s="60">
        <f t="shared" si="4"/>
        <v>0</v>
      </c>
      <c r="L46" s="220"/>
    </row>
    <row r="47" spans="1:12" ht="15.95" customHeight="1" x14ac:dyDescent="0.25">
      <c r="A47" s="11"/>
      <c r="B47" s="35" t="str">
        <f>'Прайс Громовик'!B45</f>
        <v>02/0/10 ОС</v>
      </c>
      <c r="C47" s="35" t="str">
        <f>'Прайс Громовик'!D45</f>
        <v>Тримач смуги металевий з дюбелем 100</v>
      </c>
      <c r="D47" s="4" t="str">
        <f>'Прайс Громовик'!E45</f>
        <v>02 103</v>
      </c>
      <c r="E47" s="9"/>
      <c r="F47" s="6" t="s">
        <v>13</v>
      </c>
      <c r="G47" s="5"/>
      <c r="H47" s="49"/>
      <c r="I47" s="121">
        <f>'Прайс Громовик'!J45</f>
        <v>59.24</v>
      </c>
      <c r="J47" s="86">
        <f>'Прайс Громовик'!K45</f>
        <v>0</v>
      </c>
      <c r="K47" s="60">
        <f t="shared" si="4"/>
        <v>0</v>
      </c>
      <c r="L47" s="220"/>
    </row>
    <row r="48" spans="1:12" ht="15.95" customHeight="1" x14ac:dyDescent="0.25">
      <c r="A48" s="11"/>
      <c r="B48" s="35" t="str">
        <f>'Прайс Громовик'!B46</f>
        <v>02/0/14 ОС</v>
      </c>
      <c r="C48" s="35" t="str">
        <f>'Прайс Громовик'!D46</f>
        <v>Тримач смуги металевий з дюбелем 140</v>
      </c>
      <c r="D48" s="4" t="str">
        <f>'Прайс Громовик'!E46</f>
        <v>02 143</v>
      </c>
      <c r="E48" s="9"/>
      <c r="F48" s="6" t="s">
        <v>13</v>
      </c>
      <c r="G48" s="5"/>
      <c r="H48" s="49"/>
      <c r="I48" s="121">
        <f>'Прайс Громовик'!J46</f>
        <v>63.13</v>
      </c>
      <c r="J48" s="86">
        <f>'Прайс Громовик'!K46</f>
        <v>0</v>
      </c>
      <c r="K48" s="60">
        <f t="shared" si="4"/>
        <v>0</v>
      </c>
      <c r="L48" s="220"/>
    </row>
    <row r="49" spans="1:256" ht="15.95" customHeight="1" x14ac:dyDescent="0.25">
      <c r="A49" s="11"/>
      <c r="B49" s="35" t="str">
        <f>'Прайс Громовик'!B47</f>
        <v>02/0/20 ОС</v>
      </c>
      <c r="C49" s="35" t="str">
        <f>'Прайс Громовик'!D47</f>
        <v>Тримач смуги металевий з дюбелем 200</v>
      </c>
      <c r="D49" s="4" t="str">
        <f>'Прайс Громовик'!E47</f>
        <v>02 203</v>
      </c>
      <c r="E49" s="9"/>
      <c r="F49" s="6" t="s">
        <v>13</v>
      </c>
      <c r="G49" s="5"/>
      <c r="H49" s="49"/>
      <c r="I49" s="121">
        <f>'Прайс Громовик'!J47</f>
        <v>70.069999999999993</v>
      </c>
      <c r="J49" s="86">
        <f>'Прайс Громовик'!K47</f>
        <v>0</v>
      </c>
      <c r="K49" s="60">
        <f t="shared" si="4"/>
        <v>0</v>
      </c>
      <c r="L49" s="220"/>
    </row>
    <row r="50" spans="1:256" ht="15.95" customHeight="1" x14ac:dyDescent="0.25">
      <c r="A50" s="12"/>
      <c r="B50" s="45" t="s">
        <v>28</v>
      </c>
      <c r="C50" s="35" t="s">
        <v>180</v>
      </c>
      <c r="D50" s="38" t="s">
        <v>30</v>
      </c>
      <c r="E50" s="9" t="s">
        <v>31</v>
      </c>
      <c r="F50" s="5" t="s">
        <v>13</v>
      </c>
      <c r="G50" s="5">
        <v>50</v>
      </c>
      <c r="H50" s="5">
        <v>38.51</v>
      </c>
      <c r="I50" s="59">
        <f>'Прайс Громовик'!J48</f>
        <v>94.08</v>
      </c>
      <c r="J50" s="86">
        <f>'Прайс Громовик'!K48</f>
        <v>0</v>
      </c>
      <c r="K50" s="87">
        <f t="shared" si="3"/>
        <v>0</v>
      </c>
      <c r="L50" s="27"/>
    </row>
    <row r="51" spans="1:256" customFormat="1" ht="15.95" customHeight="1" x14ac:dyDescent="0.25">
      <c r="A51" s="12"/>
      <c r="B51" s="45" t="s">
        <v>139</v>
      </c>
      <c r="C51" s="35" t="s">
        <v>181</v>
      </c>
      <c r="D51" s="65" t="s">
        <v>140</v>
      </c>
      <c r="E51" s="9"/>
      <c r="F51" s="5" t="s">
        <v>13</v>
      </c>
      <c r="G51" s="5"/>
      <c r="H51" s="49"/>
      <c r="I51" s="59">
        <v>45.98</v>
      </c>
      <c r="J51" s="86">
        <v>0</v>
      </c>
      <c r="K51" s="87">
        <f t="shared" si="3"/>
        <v>0</v>
      </c>
      <c r="L51" s="27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ht="15.95" customHeight="1" x14ac:dyDescent="0.25">
      <c r="A52" s="12"/>
      <c r="B52" s="45" t="s">
        <v>182</v>
      </c>
      <c r="C52" s="35" t="s">
        <v>584</v>
      </c>
      <c r="D52" s="38" t="s">
        <v>32</v>
      </c>
      <c r="E52" s="9" t="s">
        <v>33</v>
      </c>
      <c r="F52" s="5" t="s">
        <v>13</v>
      </c>
      <c r="G52" s="5">
        <v>50</v>
      </c>
      <c r="H52" s="5">
        <v>52.64</v>
      </c>
      <c r="I52" s="59">
        <f>'Прайс Громовик'!J49</f>
        <v>121.08</v>
      </c>
      <c r="J52" s="86">
        <f>'Прайс Громовик'!K49</f>
        <v>0</v>
      </c>
      <c r="K52" s="87">
        <f t="shared" si="3"/>
        <v>0</v>
      </c>
      <c r="L52" s="27"/>
    </row>
    <row r="53" spans="1:256" ht="15.95" customHeight="1" x14ac:dyDescent="0.25">
      <c r="A53" s="12"/>
      <c r="B53" s="45" t="s">
        <v>183</v>
      </c>
      <c r="C53" s="35" t="s">
        <v>585</v>
      </c>
      <c r="D53" s="38" t="s">
        <v>34</v>
      </c>
      <c r="E53" s="9" t="s">
        <v>35</v>
      </c>
      <c r="F53" s="5" t="s">
        <v>13</v>
      </c>
      <c r="G53" s="5">
        <v>50</v>
      </c>
      <c r="H53" s="5">
        <v>52.64</v>
      </c>
      <c r="I53" s="59">
        <f>'Прайс Громовик'!J50</f>
        <v>121.08</v>
      </c>
      <c r="J53" s="86">
        <f>'Прайс Громовик'!K50</f>
        <v>0</v>
      </c>
      <c r="K53" s="87">
        <f t="shared" si="3"/>
        <v>0</v>
      </c>
      <c r="L53" s="27"/>
    </row>
    <row r="54" spans="1:256" ht="15.95" customHeight="1" x14ac:dyDescent="0.25">
      <c r="A54" s="12"/>
      <c r="B54" s="45" t="s">
        <v>184</v>
      </c>
      <c r="C54" s="35" t="s">
        <v>586</v>
      </c>
      <c r="D54" s="38" t="s">
        <v>36</v>
      </c>
      <c r="E54" s="9" t="s">
        <v>37</v>
      </c>
      <c r="F54" s="5" t="s">
        <v>13</v>
      </c>
      <c r="G54" s="5">
        <v>50</v>
      </c>
      <c r="H54" s="5">
        <v>52.64</v>
      </c>
      <c r="I54" s="59">
        <f>'Прайс Громовик'!J51</f>
        <v>121.08</v>
      </c>
      <c r="J54" s="86">
        <f>'Прайс Громовик'!K51</f>
        <v>0</v>
      </c>
      <c r="K54" s="87">
        <f t="shared" si="3"/>
        <v>0</v>
      </c>
      <c r="L54" s="27"/>
    </row>
    <row r="55" spans="1:256" ht="14.25" customHeight="1" x14ac:dyDescent="0.25">
      <c r="A55" s="14"/>
      <c r="B55" s="45" t="s">
        <v>41</v>
      </c>
      <c r="C55" s="35" t="s">
        <v>185</v>
      </c>
      <c r="D55" s="38" t="s">
        <v>42</v>
      </c>
      <c r="E55" s="9" t="s">
        <v>43</v>
      </c>
      <c r="F55" s="5" t="s">
        <v>13</v>
      </c>
      <c r="G55" s="5">
        <v>50</v>
      </c>
      <c r="H55" s="5">
        <v>186.4</v>
      </c>
      <c r="I55" s="59">
        <f>'Прайс Громовик'!J52</f>
        <v>443.17</v>
      </c>
      <c r="J55" s="86">
        <f>'Прайс Громовик'!K52</f>
        <v>0</v>
      </c>
      <c r="K55" s="87">
        <f t="shared" si="3"/>
        <v>0</v>
      </c>
      <c r="L55" s="27"/>
    </row>
    <row r="56" spans="1:256" ht="14.25" customHeight="1" x14ac:dyDescent="0.25">
      <c r="A56" s="14"/>
      <c r="B56" s="45" t="str">
        <f>'Прайс повний'!A60</f>
        <v>10/07 OC</v>
      </c>
      <c r="C56" s="35" t="str">
        <f>'Прайс повний'!C60</f>
        <v>Тримач коньковий півкруглий універсальний</v>
      </c>
      <c r="D56" s="4" t="s">
        <v>544</v>
      </c>
      <c r="E56" s="9"/>
      <c r="F56" s="5" t="s">
        <v>13</v>
      </c>
      <c r="G56" s="5"/>
      <c r="H56" s="49"/>
      <c r="I56" s="59">
        <f>'Прайс Громовик'!J54</f>
        <v>99.65</v>
      </c>
      <c r="J56" s="86">
        <f>'Прайс Громовик'!K54</f>
        <v>0</v>
      </c>
      <c r="K56" s="87">
        <f t="shared" si="3"/>
        <v>0</v>
      </c>
      <c r="L56" s="27"/>
    </row>
    <row r="57" spans="1:256" ht="14.25" customHeight="1" x14ac:dyDescent="0.25">
      <c r="A57" s="14"/>
      <c r="B57" s="45" t="str">
        <f>'Прайс повний'!A61</f>
        <v>10/07 OC 8017</v>
      </c>
      <c r="C57" s="35" t="str">
        <f>'Прайс повний'!C61</f>
        <v>Тримач коньковий півкруглий універсальний коричневий</v>
      </c>
      <c r="D57" s="4" t="s">
        <v>572</v>
      </c>
      <c r="E57" s="9"/>
      <c r="F57" s="5" t="s">
        <v>13</v>
      </c>
      <c r="G57" s="5"/>
      <c r="H57" s="49"/>
      <c r="I57" s="59">
        <f>'Прайс Громовик'!J55</f>
        <v>140.15</v>
      </c>
      <c r="J57" s="86">
        <f>'Прайс Громовик'!K55</f>
        <v>0</v>
      </c>
      <c r="K57" s="87">
        <f t="shared" si="3"/>
        <v>0</v>
      </c>
      <c r="L57" s="27"/>
    </row>
    <row r="58" spans="1:256" ht="14.25" customHeight="1" x14ac:dyDescent="0.25">
      <c r="A58" s="14"/>
      <c r="B58" s="45" t="str">
        <f>'Прайс повний'!A62</f>
        <v>10/07 OC 3011</v>
      </c>
      <c r="C58" s="35" t="str">
        <f>'Прайс повний'!C62</f>
        <v>Тримач коньковий півкруглий універсальний червоний</v>
      </c>
      <c r="D58" s="4" t="s">
        <v>573</v>
      </c>
      <c r="E58" s="9"/>
      <c r="F58" s="5" t="s">
        <v>13</v>
      </c>
      <c r="G58" s="5"/>
      <c r="H58" s="49"/>
      <c r="I58" s="59">
        <f>'Прайс Громовик'!J56</f>
        <v>140.15</v>
      </c>
      <c r="J58" s="86">
        <f>'Прайс Громовик'!K56</f>
        <v>0</v>
      </c>
      <c r="K58" s="87">
        <f t="shared" si="3"/>
        <v>0</v>
      </c>
      <c r="L58" s="27"/>
    </row>
    <row r="59" spans="1:256" ht="14.25" customHeight="1" x14ac:dyDescent="0.25">
      <c r="A59" s="14"/>
      <c r="B59" s="45" t="str">
        <f>'Прайс повний'!A63</f>
        <v>10/07 OC 8004</v>
      </c>
      <c r="C59" s="35" t="str">
        <f>'Прайс повний'!C63</f>
        <v>Тримач коньковий півкруглий універсальний рудий</v>
      </c>
      <c r="D59" s="4" t="s">
        <v>574</v>
      </c>
      <c r="E59" s="9"/>
      <c r="F59" s="5" t="s">
        <v>13</v>
      </c>
      <c r="G59" s="5"/>
      <c r="H59" s="49"/>
      <c r="I59" s="59">
        <f>'Прайс Громовик'!J57</f>
        <v>140.15</v>
      </c>
      <c r="J59" s="86">
        <f>'Прайс Громовик'!K57</f>
        <v>0</v>
      </c>
      <c r="K59" s="87">
        <f t="shared" si="3"/>
        <v>0</v>
      </c>
      <c r="L59" s="27"/>
    </row>
    <row r="60" spans="1:256" ht="14.25" customHeight="1" x14ac:dyDescent="0.25">
      <c r="A60" s="14"/>
      <c r="B60" s="45" t="str">
        <f>'Прайс повний'!A64</f>
        <v>10/07 CU</v>
      </c>
      <c r="C60" s="35" t="str">
        <f>'Прайс повний'!C64</f>
        <v>Тримач коньковий півкруглий універсальний мідний</v>
      </c>
      <c r="D60" s="4" t="s">
        <v>908</v>
      </c>
      <c r="E60" s="9"/>
      <c r="F60" s="5" t="s">
        <v>13</v>
      </c>
      <c r="G60" s="5"/>
      <c r="H60" s="49"/>
      <c r="I60" s="59">
        <f>'Прайс Громовик'!J58</f>
        <v>647.47</v>
      </c>
      <c r="J60" s="86">
        <f>'Прайс Громовик'!K58</f>
        <v>0</v>
      </c>
      <c r="K60" s="87">
        <f>I60*J60</f>
        <v>0</v>
      </c>
      <c r="L60" s="149"/>
    </row>
    <row r="61" spans="1:256" ht="14.25" customHeight="1" x14ac:dyDescent="0.25">
      <c r="A61" s="14"/>
      <c r="B61" s="446" t="s">
        <v>1294</v>
      </c>
      <c r="C61" s="35" t="s">
        <v>1321</v>
      </c>
      <c r="D61" s="447" t="s">
        <v>1296</v>
      </c>
      <c r="E61" s="448"/>
      <c r="F61" s="5" t="s">
        <v>13</v>
      </c>
      <c r="G61" s="449"/>
      <c r="H61" s="450"/>
      <c r="I61" s="59">
        <f>'Прайс Громовик'!J53</f>
        <v>145.22</v>
      </c>
      <c r="J61" s="86">
        <f>'Прайс Громовик'!K53</f>
        <v>0</v>
      </c>
      <c r="K61" s="87">
        <f t="shared" si="3"/>
        <v>0</v>
      </c>
      <c r="L61" s="451"/>
    </row>
    <row r="62" spans="1:256" ht="15.95" customHeight="1" x14ac:dyDescent="0.25">
      <c r="A62" s="90"/>
      <c r="B62" s="424" t="s">
        <v>1961</v>
      </c>
      <c r="C62" s="35" t="s">
        <v>1523</v>
      </c>
      <c r="D62" s="425" t="s">
        <v>1463</v>
      </c>
      <c r="E62" s="417"/>
      <c r="F62" s="5" t="s">
        <v>13</v>
      </c>
      <c r="G62" s="418"/>
      <c r="H62" s="426"/>
      <c r="I62" s="427">
        <f>'Прайс Громовик'!J60</f>
        <v>57.58</v>
      </c>
      <c r="J62" s="428">
        <f>'Прайс Громовик'!K60</f>
        <v>0</v>
      </c>
      <c r="K62" s="428">
        <f>I62*J62</f>
        <v>0</v>
      </c>
      <c r="L62" s="463"/>
    </row>
    <row r="63" spans="1:256" ht="15.95" customHeight="1" x14ac:dyDescent="0.25">
      <c r="A63" s="90"/>
      <c r="B63" s="424" t="s">
        <v>1962</v>
      </c>
      <c r="C63" s="35" t="s">
        <v>1524</v>
      </c>
      <c r="D63" s="425" t="s">
        <v>1520</v>
      </c>
      <c r="E63" s="417"/>
      <c r="F63" s="5" t="s">
        <v>13</v>
      </c>
      <c r="G63" s="418"/>
      <c r="H63" s="426"/>
      <c r="I63" s="427">
        <f>'Прайс Громовик'!I61</f>
        <v>79.790000000000006</v>
      </c>
      <c r="J63" s="428">
        <f>'Прайс Громовик'!K61</f>
        <v>0</v>
      </c>
      <c r="K63" s="428">
        <f>I63*J63</f>
        <v>0</v>
      </c>
      <c r="L63" s="463"/>
    </row>
    <row r="64" spans="1:256" ht="15.95" customHeight="1" x14ac:dyDescent="0.25">
      <c r="A64" s="90"/>
      <c r="B64" s="424" t="s">
        <v>1963</v>
      </c>
      <c r="C64" s="35" t="s">
        <v>1525</v>
      </c>
      <c r="D64" s="425" t="s">
        <v>1521</v>
      </c>
      <c r="E64" s="417"/>
      <c r="F64" s="5" t="s">
        <v>13</v>
      </c>
      <c r="G64" s="418"/>
      <c r="H64" s="426"/>
      <c r="I64" s="427">
        <f>'Прайс Громовик'!I62</f>
        <v>79.790000000000006</v>
      </c>
      <c r="J64" s="428">
        <f>'Прайс Громовик'!K62</f>
        <v>0</v>
      </c>
      <c r="K64" s="428">
        <f>I64*J64</f>
        <v>0</v>
      </c>
      <c r="L64" s="463"/>
    </row>
    <row r="65" spans="1:12" ht="15.95" customHeight="1" x14ac:dyDescent="0.25">
      <c r="A65" s="90"/>
      <c r="B65" s="424" t="s">
        <v>1964</v>
      </c>
      <c r="C65" s="35" t="s">
        <v>1526</v>
      </c>
      <c r="D65" s="425" t="s">
        <v>1522</v>
      </c>
      <c r="E65" s="417"/>
      <c r="F65" s="5" t="s">
        <v>13</v>
      </c>
      <c r="G65" s="418"/>
      <c r="H65" s="426"/>
      <c r="I65" s="427">
        <f>'Прайс Громовик'!I63</f>
        <v>79.790000000000006</v>
      </c>
      <c r="J65" s="428">
        <f>'Прайс Громовик'!K63</f>
        <v>0</v>
      </c>
      <c r="K65" s="428">
        <f>I65*J65</f>
        <v>0</v>
      </c>
      <c r="L65" s="463"/>
    </row>
    <row r="66" spans="1:12" ht="15.95" customHeight="1" x14ac:dyDescent="0.25">
      <c r="A66" s="90"/>
      <c r="B66" s="424" t="s">
        <v>1982</v>
      </c>
      <c r="C66" s="35" t="s">
        <v>1983</v>
      </c>
      <c r="D66" s="425" t="s">
        <v>1980</v>
      </c>
      <c r="E66" s="417"/>
      <c r="F66" s="5" t="s">
        <v>13</v>
      </c>
      <c r="G66" s="418"/>
      <c r="H66" s="426"/>
      <c r="I66" s="427">
        <f>'Прайс Громовик'!J64</f>
        <v>228.69</v>
      </c>
      <c r="J66" s="428">
        <f>'Прайс Громовик'!K64</f>
        <v>0</v>
      </c>
      <c r="K66" s="428">
        <f>I66*J66</f>
        <v>0</v>
      </c>
      <c r="L66" s="463"/>
    </row>
    <row r="67" spans="1:12" ht="15.95" customHeight="1" x14ac:dyDescent="0.25">
      <c r="A67" s="90"/>
      <c r="B67" s="45" t="s">
        <v>142</v>
      </c>
      <c r="C67" s="35" t="s">
        <v>186</v>
      </c>
      <c r="D67" s="65" t="s">
        <v>143</v>
      </c>
      <c r="E67" s="9"/>
      <c r="F67" s="5" t="s">
        <v>13</v>
      </c>
      <c r="G67" s="5"/>
      <c r="H67" s="49"/>
      <c r="I67" s="59">
        <v>31.64</v>
      </c>
      <c r="J67" s="86">
        <v>0</v>
      </c>
      <c r="K67" s="87">
        <f t="shared" si="3"/>
        <v>0</v>
      </c>
      <c r="L67" s="27"/>
    </row>
    <row r="68" spans="1:12" ht="15.95" customHeight="1" x14ac:dyDescent="0.25">
      <c r="A68" s="16"/>
      <c r="B68" s="424" t="s">
        <v>1464</v>
      </c>
      <c r="C68" s="35" t="s">
        <v>1465</v>
      </c>
      <c r="D68" s="425" t="s">
        <v>1466</v>
      </c>
      <c r="E68" s="417"/>
      <c r="F68" s="5" t="s">
        <v>13</v>
      </c>
      <c r="G68" s="418"/>
      <c r="H68" s="426"/>
      <c r="I68" s="59">
        <f>'Прайс Громовик'!J65</f>
        <v>82.49</v>
      </c>
      <c r="J68" s="86">
        <f>'Прайс Громовик'!K65</f>
        <v>0</v>
      </c>
      <c r="K68" s="428">
        <f>I68*J68</f>
        <v>0</v>
      </c>
      <c r="L68" s="463"/>
    </row>
    <row r="69" spans="1:12" ht="15.95" customHeight="1" x14ac:dyDescent="0.25">
      <c r="A69" s="16"/>
      <c r="B69" s="35" t="str">
        <f>'Прайс повний'!A82</f>
        <v>22/07 OC</v>
      </c>
      <c r="C69" s="35" t="str">
        <f>'Прайс повний'!C82</f>
        <v>Тримач коньковий кутовий універсальний</v>
      </c>
      <c r="D69" s="4" t="s">
        <v>1957</v>
      </c>
      <c r="E69" s="9"/>
      <c r="F69" s="5" t="s">
        <v>13</v>
      </c>
      <c r="G69" s="5"/>
      <c r="H69" s="49"/>
      <c r="I69" s="59">
        <f>'Прайс Громовик'!J66</f>
        <v>70.099999999999994</v>
      </c>
      <c r="J69" s="86">
        <f>'Прайс Громовик'!K66</f>
        <v>0</v>
      </c>
      <c r="K69" s="87">
        <f t="shared" si="3"/>
        <v>0</v>
      </c>
      <c r="L69" s="27"/>
    </row>
    <row r="70" spans="1:12" ht="15.95" customHeight="1" x14ac:dyDescent="0.25">
      <c r="A70" s="16"/>
      <c r="B70" s="35" t="str">
        <f>'Прайс повний'!A83</f>
        <v>22/07 OC 8017</v>
      </c>
      <c r="C70" s="35" t="str">
        <f>'Прайс повний'!C83</f>
        <v>Тримач коньковий кутовий універсальний коричневий</v>
      </c>
      <c r="D70" s="4" t="s">
        <v>1958</v>
      </c>
      <c r="E70" s="9"/>
      <c r="F70" s="5" t="s">
        <v>13</v>
      </c>
      <c r="G70" s="5"/>
      <c r="H70" s="49"/>
      <c r="I70" s="59">
        <f>'Прайс Громовик'!J67</f>
        <v>85.9</v>
      </c>
      <c r="J70" s="86">
        <f>'Прайс Громовик'!K67</f>
        <v>0</v>
      </c>
      <c r="K70" s="87">
        <f t="shared" si="3"/>
        <v>0</v>
      </c>
      <c r="L70" s="27"/>
    </row>
    <row r="71" spans="1:12" ht="15.95" customHeight="1" x14ac:dyDescent="0.25">
      <c r="A71" s="16"/>
      <c r="B71" s="35" t="str">
        <f>'Прайс повний'!A84</f>
        <v>22/07 OC 3011</v>
      </c>
      <c r="C71" s="35" t="str">
        <f>'Прайс повний'!C84</f>
        <v>Тримач коньковий кутовий універсальний червоний</v>
      </c>
      <c r="D71" s="4" t="s">
        <v>1959</v>
      </c>
      <c r="E71" s="9"/>
      <c r="F71" s="5" t="s">
        <v>13</v>
      </c>
      <c r="G71" s="5"/>
      <c r="H71" s="49"/>
      <c r="I71" s="59">
        <f>'Прайс Громовик'!J68</f>
        <v>85.9</v>
      </c>
      <c r="J71" s="86">
        <f>'Прайс Громовик'!K68</f>
        <v>0</v>
      </c>
      <c r="K71" s="87">
        <f t="shared" si="3"/>
        <v>0</v>
      </c>
      <c r="L71" s="27"/>
    </row>
    <row r="72" spans="1:12" ht="15.95" customHeight="1" x14ac:dyDescent="0.25">
      <c r="A72" s="16"/>
      <c r="B72" s="35" t="str">
        <f>'Прайс повний'!A85</f>
        <v>22/07 OC 8004</v>
      </c>
      <c r="C72" s="35" t="str">
        <f>'Прайс повний'!C85</f>
        <v>Тримач коньковий кутовий універсальний рудий</v>
      </c>
      <c r="D72" s="4" t="s">
        <v>1960</v>
      </c>
      <c r="E72" s="9"/>
      <c r="F72" s="5" t="s">
        <v>13</v>
      </c>
      <c r="G72" s="5"/>
      <c r="H72" s="49"/>
      <c r="I72" s="59">
        <f>'Прайс Громовик'!J69</f>
        <v>85.9</v>
      </c>
      <c r="J72" s="86">
        <f>'Прайс Громовик'!K69</f>
        <v>0</v>
      </c>
      <c r="K72" s="87">
        <f t="shared" si="3"/>
        <v>0</v>
      </c>
      <c r="L72" s="27"/>
    </row>
    <row r="73" spans="1:12" ht="15.95" customHeight="1" x14ac:dyDescent="0.25">
      <c r="A73" s="16"/>
      <c r="B73" s="35" t="s">
        <v>916</v>
      </c>
      <c r="C73" s="35" t="str">
        <f>'Прайс Громовик'!D70</f>
        <v>Тримач для ринви</v>
      </c>
      <c r="D73" s="4" t="str">
        <f>'Прайс повний'!D90</f>
        <v>03 100</v>
      </c>
      <c r="E73" s="9"/>
      <c r="F73" s="5" t="s">
        <v>13</v>
      </c>
      <c r="G73" s="5"/>
      <c r="H73" s="49"/>
      <c r="I73" s="59">
        <f>'Прайс Громовик'!J70</f>
        <v>78.75</v>
      </c>
      <c r="J73" s="86">
        <f>'Прайс Громовик'!K70</f>
        <v>0</v>
      </c>
      <c r="K73" s="87">
        <f t="shared" ref="K73:K83" si="5">I73*J73</f>
        <v>0</v>
      </c>
      <c r="L73" s="27"/>
    </row>
    <row r="74" spans="1:12" ht="15.95" customHeight="1" x14ac:dyDescent="0.25">
      <c r="A74" s="16"/>
      <c r="B74" s="35" t="s">
        <v>919</v>
      </c>
      <c r="C74" s="35" t="str">
        <f>'Прайс Громовик'!D71</f>
        <v>Тримач для ринви лакований</v>
      </c>
      <c r="D74" s="4" t="str">
        <f>'Прайс повний'!D91</f>
        <v>03 101</v>
      </c>
      <c r="E74" s="9"/>
      <c r="F74" s="5" t="s">
        <v>13</v>
      </c>
      <c r="G74" s="5"/>
      <c r="H74" s="49"/>
      <c r="I74" s="59">
        <f>'Прайс Громовик'!J71</f>
        <v>117.74</v>
      </c>
      <c r="J74" s="86">
        <f>'Прайс Громовик'!K71</f>
        <v>0</v>
      </c>
      <c r="K74" s="87">
        <f t="shared" si="5"/>
        <v>0</v>
      </c>
      <c r="L74" s="149"/>
    </row>
    <row r="75" spans="1:12" ht="15.95" customHeight="1" x14ac:dyDescent="0.25">
      <c r="A75" s="16"/>
      <c r="B75" s="35" t="s">
        <v>1443</v>
      </c>
      <c r="C75" s="35" t="str">
        <f>'Прайс Громовик'!D72</f>
        <v>Тримач для ринви мідний</v>
      </c>
      <c r="D75" s="4" t="str">
        <f>'Прайс повний'!D92</f>
        <v>03 110</v>
      </c>
      <c r="E75" s="9"/>
      <c r="F75" s="5" t="s">
        <v>13</v>
      </c>
      <c r="G75" s="5"/>
      <c r="H75" s="49"/>
      <c r="I75" s="59">
        <f>'Прайс Громовик'!J72</f>
        <v>296.35000000000002</v>
      </c>
      <c r="J75" s="86">
        <f>'Прайс Громовик'!K72</f>
        <v>0</v>
      </c>
      <c r="K75" s="87">
        <f t="shared" si="5"/>
        <v>0</v>
      </c>
      <c r="L75" s="149"/>
    </row>
    <row r="76" spans="1:12" ht="15.95" customHeight="1" x14ac:dyDescent="0.25">
      <c r="A76" s="16"/>
      <c r="B76" s="35" t="s">
        <v>1580</v>
      </c>
      <c r="C76" s="35" t="str">
        <f>'Прайс Громовик'!D73</f>
        <v>Тримач фальцевий з пластиком</v>
      </c>
      <c r="D76" s="4" t="str">
        <f>'Прайс повний'!D93</f>
        <v>09 100</v>
      </c>
      <c r="E76" s="9"/>
      <c r="F76" s="5" t="s">
        <v>13</v>
      </c>
      <c r="G76" s="5"/>
      <c r="H76" s="49"/>
      <c r="I76" s="59">
        <f>'Прайс Громовик'!J73</f>
        <v>69.31</v>
      </c>
      <c r="J76" s="86">
        <f>'Прайс Громовик'!K73</f>
        <v>0</v>
      </c>
      <c r="K76" s="87">
        <f t="shared" si="5"/>
        <v>0</v>
      </c>
      <c r="L76" s="27"/>
    </row>
    <row r="77" spans="1:12" ht="15.95" customHeight="1" x14ac:dyDescent="0.25">
      <c r="A77" s="16"/>
      <c r="B77" s="424" t="s">
        <v>1581</v>
      </c>
      <c r="C77" s="35" t="s">
        <v>1533</v>
      </c>
      <c r="D77" s="425" t="s">
        <v>1534</v>
      </c>
      <c r="E77" s="417"/>
      <c r="F77" s="5" t="s">
        <v>13</v>
      </c>
      <c r="G77" s="418"/>
      <c r="H77" s="426"/>
      <c r="I77" s="59">
        <f>'Прайс Громовик'!J74</f>
        <v>133.66</v>
      </c>
      <c r="J77" s="86">
        <f>'Прайс Громовик'!K74</f>
        <v>0</v>
      </c>
      <c r="K77" s="87">
        <f t="shared" si="5"/>
        <v>0</v>
      </c>
      <c r="L77" s="463"/>
    </row>
    <row r="78" spans="1:12" ht="15.95" customHeight="1" x14ac:dyDescent="0.25">
      <c r="A78" s="16"/>
      <c r="B78" s="35" t="s">
        <v>869</v>
      </c>
      <c r="C78" s="35" t="str">
        <f>'Прайс Громовик'!D75</f>
        <v>Клема фальцева універсальна</v>
      </c>
      <c r="D78" s="4" t="str">
        <f>'Прайс повний'!D95</f>
        <v>09 300</v>
      </c>
      <c r="E78" s="9"/>
      <c r="F78" s="5" t="s">
        <v>13</v>
      </c>
      <c r="G78" s="5"/>
      <c r="H78" s="49"/>
      <c r="I78" s="59">
        <f>'Прайс Громовик'!J75</f>
        <v>103.12</v>
      </c>
      <c r="J78" s="86">
        <f>'Прайс Громовик'!K75</f>
        <v>0</v>
      </c>
      <c r="K78" s="87">
        <f t="shared" si="5"/>
        <v>0</v>
      </c>
      <c r="L78" s="27"/>
    </row>
    <row r="79" spans="1:12" ht="15.95" customHeight="1" x14ac:dyDescent="0.25">
      <c r="A79" s="16"/>
      <c r="B79" s="391" t="s">
        <v>1205</v>
      </c>
      <c r="C79" s="35" t="s">
        <v>1531</v>
      </c>
      <c r="D79" s="392" t="s">
        <v>1168</v>
      </c>
      <c r="E79" s="393"/>
      <c r="F79" s="394" t="s">
        <v>13</v>
      </c>
      <c r="G79" s="394"/>
      <c r="H79" s="395"/>
      <c r="I79" s="396">
        <f>'Прайс Громовик'!J76</f>
        <v>121.94</v>
      </c>
      <c r="J79" s="397">
        <f>'Прайс Громовик'!K76</f>
        <v>0</v>
      </c>
      <c r="K79" s="397">
        <f>I79*J79</f>
        <v>0</v>
      </c>
      <c r="L79" s="398"/>
    </row>
    <row r="80" spans="1:12" ht="15.95" customHeight="1" x14ac:dyDescent="0.25">
      <c r="A80" s="16"/>
      <c r="B80" s="35" t="s">
        <v>1196</v>
      </c>
      <c r="C80" s="35" t="s">
        <v>1628</v>
      </c>
      <c r="D80" s="217" t="str">
        <f>'Прайс Громовик'!E77</f>
        <v>12 121</v>
      </c>
      <c r="E80" s="9"/>
      <c r="F80" s="5" t="s">
        <v>13</v>
      </c>
      <c r="G80" s="5"/>
      <c r="H80" s="49"/>
      <c r="I80" s="59">
        <f>'Прайс Громовик'!J77</f>
        <v>55.27</v>
      </c>
      <c r="J80" s="86">
        <f>'Прайс Громовик'!K77</f>
        <v>0</v>
      </c>
      <c r="K80" s="87">
        <f t="shared" si="5"/>
        <v>0</v>
      </c>
      <c r="L80" s="220"/>
    </row>
    <row r="81" spans="1:12" ht="15.95" customHeight="1" x14ac:dyDescent="0.25">
      <c r="A81" s="16"/>
      <c r="B81" s="35" t="s">
        <v>1197</v>
      </c>
      <c r="C81" s="35" t="s">
        <v>1629</v>
      </c>
      <c r="D81" s="4" t="str">
        <f>'Прайс повний'!D99</f>
        <v>12 122</v>
      </c>
      <c r="E81" s="9"/>
      <c r="F81" s="5" t="s">
        <v>13</v>
      </c>
      <c r="G81" s="5"/>
      <c r="H81" s="49"/>
      <c r="I81" s="59">
        <f>'Прайс Громовик'!J78</f>
        <v>162.77000000000001</v>
      </c>
      <c r="J81" s="86">
        <f>'Прайс Громовик'!K78</f>
        <v>0</v>
      </c>
      <c r="K81" s="87">
        <f t="shared" si="5"/>
        <v>0</v>
      </c>
      <c r="L81" s="220"/>
    </row>
    <row r="82" spans="1:12" ht="15.95" customHeight="1" x14ac:dyDescent="0.25">
      <c r="A82" s="16"/>
      <c r="B82" s="35" t="s">
        <v>1965</v>
      </c>
      <c r="C82" s="35" t="s">
        <v>1630</v>
      </c>
      <c r="D82" s="4" t="str">
        <f>'Прайс повний'!D100</f>
        <v>12 123</v>
      </c>
      <c r="E82" s="9"/>
      <c r="F82" s="5" t="s">
        <v>13</v>
      </c>
      <c r="G82" s="5"/>
      <c r="H82" s="49"/>
      <c r="I82" s="59">
        <f>'Прайс Громовик'!J79</f>
        <v>69.66</v>
      </c>
      <c r="J82" s="86">
        <f>'Прайс Громовик'!K79</f>
        <v>0</v>
      </c>
      <c r="K82" s="87">
        <f t="shared" si="5"/>
        <v>0</v>
      </c>
      <c r="L82" s="220"/>
    </row>
    <row r="83" spans="1:12" ht="15.95" customHeight="1" x14ac:dyDescent="0.25">
      <c r="A83" s="16"/>
      <c r="B83" s="35" t="s">
        <v>1200</v>
      </c>
      <c r="C83" s="35" t="str">
        <f>'Прайс Громовик'!D80</f>
        <v>Тримач під черепицю L330</v>
      </c>
      <c r="D83" s="4" t="str">
        <f>'Прайс повний'!D101</f>
        <v>12 330</v>
      </c>
      <c r="E83" s="9"/>
      <c r="F83" s="5" t="s">
        <v>13</v>
      </c>
      <c r="G83" s="5"/>
      <c r="H83" s="49"/>
      <c r="I83" s="59">
        <f>'Прайс Громовик'!J80</f>
        <v>57.88</v>
      </c>
      <c r="J83" s="86">
        <f>'Прайс Громовик'!K80</f>
        <v>0</v>
      </c>
      <c r="K83" s="87">
        <f t="shared" si="5"/>
        <v>0</v>
      </c>
      <c r="L83" s="27"/>
    </row>
    <row r="84" spans="1:12" ht="15.95" customHeight="1" x14ac:dyDescent="0.25">
      <c r="A84" s="16"/>
      <c r="B84" s="35" t="s">
        <v>1201</v>
      </c>
      <c r="C84" s="35" t="str">
        <f>'Прайс Громовик'!D81</f>
        <v>Тримач під черепицю L330 (нерж.)</v>
      </c>
      <c r="D84" s="4" t="str">
        <f>'Прайс повний'!D102</f>
        <v>12 331</v>
      </c>
      <c r="E84" s="9"/>
      <c r="F84" s="5" t="s">
        <v>13</v>
      </c>
      <c r="G84" s="5"/>
      <c r="H84" s="49"/>
      <c r="I84" s="59">
        <f>'Прайс Громовик'!J81</f>
        <v>85.38</v>
      </c>
      <c r="J84" s="86">
        <f>'Прайс Громовик'!K81</f>
        <v>0</v>
      </c>
      <c r="K84" s="87">
        <f>I84*J84</f>
        <v>0</v>
      </c>
      <c r="L84" s="149"/>
    </row>
    <row r="85" spans="1:12" ht="15.95" customHeight="1" x14ac:dyDescent="0.25">
      <c r="A85" s="16"/>
      <c r="B85" s="35" t="s">
        <v>1202</v>
      </c>
      <c r="C85" s="35" t="str">
        <f>'Прайс Громовик'!D82</f>
        <v>Тримач під черепицю L330 (мідь)</v>
      </c>
      <c r="D85" s="4" t="str">
        <f>'Прайс повний'!D103</f>
        <v>12 332</v>
      </c>
      <c r="E85" s="9"/>
      <c r="F85" s="5" t="s">
        <v>13</v>
      </c>
      <c r="G85" s="5"/>
      <c r="H85" s="49"/>
      <c r="I85" s="59">
        <f>'Прайс Громовик'!J82</f>
        <v>293.72000000000003</v>
      </c>
      <c r="J85" s="86">
        <f>'Прайс Громовик'!K82</f>
        <v>0</v>
      </c>
      <c r="K85" s="87">
        <f>I85*J85</f>
        <v>0</v>
      </c>
      <c r="L85" s="149"/>
    </row>
    <row r="86" spans="1:12" ht="15.95" customHeight="1" x14ac:dyDescent="0.25">
      <c r="A86" s="16"/>
      <c r="B86" s="35" t="s">
        <v>1226</v>
      </c>
      <c r="C86" s="35" t="str">
        <f>'Прайс Громовик'!D83</f>
        <v>Тримач під черепицю L330 (лакований)</v>
      </c>
      <c r="D86" s="4" t="str">
        <f>'Прайс повний'!D104</f>
        <v>12 333</v>
      </c>
      <c r="E86" s="9"/>
      <c r="F86" s="5" t="s">
        <v>13</v>
      </c>
      <c r="G86" s="5"/>
      <c r="H86" s="49"/>
      <c r="I86" s="59">
        <f>'Прайс Громовик'!J83</f>
        <v>76.89</v>
      </c>
      <c r="J86" s="86">
        <f>'Прайс Громовик'!K83</f>
        <v>0</v>
      </c>
      <c r="K86" s="87">
        <f>I86*J86</f>
        <v>0</v>
      </c>
      <c r="L86" s="220"/>
    </row>
    <row r="87" spans="1:12" ht="15.95" customHeight="1" x14ac:dyDescent="0.25">
      <c r="A87" s="16"/>
      <c r="B87" s="424" t="s">
        <v>1966</v>
      </c>
      <c r="C87" s="35" t="s">
        <v>1642</v>
      </c>
      <c r="D87" s="4" t="str">
        <f>'Прайс повний'!D109</f>
        <v>12 001</v>
      </c>
      <c r="E87" s="448"/>
      <c r="F87" s="5" t="s">
        <v>13</v>
      </c>
      <c r="G87" s="449"/>
      <c r="H87" s="450"/>
      <c r="I87" s="59">
        <f>'Прайс Громовик'!J84</f>
        <v>68.930000000000007</v>
      </c>
      <c r="J87" s="86">
        <f>'Прайс Громовик'!K84</f>
        <v>0</v>
      </c>
      <c r="K87" s="87">
        <f t="shared" ref="K87:K88" si="6">I87*J87</f>
        <v>0</v>
      </c>
      <c r="L87" s="451"/>
    </row>
    <row r="88" spans="1:12" ht="15.95" customHeight="1" x14ac:dyDescent="0.25">
      <c r="A88" s="16"/>
      <c r="B88" s="1092" t="s">
        <v>1967</v>
      </c>
      <c r="C88" s="35" t="s">
        <v>1306</v>
      </c>
      <c r="D88" s="4" t="str">
        <f>'Прайс повний'!D110</f>
        <v>12 002</v>
      </c>
      <c r="E88" s="448"/>
      <c r="F88" s="5" t="s">
        <v>13</v>
      </c>
      <c r="G88" s="449"/>
      <c r="H88" s="450"/>
      <c r="I88" s="59">
        <f>'Прайс Громовик'!J85</f>
        <v>104.71</v>
      </c>
      <c r="J88" s="86">
        <f>'Прайс Громовик'!K85</f>
        <v>0</v>
      </c>
      <c r="K88" s="87">
        <f t="shared" si="6"/>
        <v>0</v>
      </c>
      <c r="L88" s="451"/>
    </row>
    <row r="89" spans="1:12" ht="14.25" customHeight="1" x14ac:dyDescent="0.25">
      <c r="A89" s="16"/>
      <c r="B89" s="83" t="s">
        <v>212</v>
      </c>
      <c r="C89" s="35" t="str">
        <f>'Прайс Громовик'!D86</f>
        <v>Тримач пластиковий для плоского даху з кришкою</v>
      </c>
      <c r="D89" s="79" t="s">
        <v>216</v>
      </c>
      <c r="E89" s="78"/>
      <c r="F89" s="5" t="s">
        <v>13</v>
      </c>
      <c r="G89" s="80"/>
      <c r="H89" s="81"/>
      <c r="I89" s="59">
        <f>'Прайс Громовик'!J86</f>
        <v>46.3</v>
      </c>
      <c r="J89" s="86">
        <f>'Прайс Громовик'!K86</f>
        <v>0</v>
      </c>
      <c r="K89" s="87">
        <f t="shared" si="3"/>
        <v>0</v>
      </c>
      <c r="L89" s="27"/>
    </row>
    <row r="90" spans="1:12" ht="14.25" customHeight="1" x14ac:dyDescent="0.25">
      <c r="A90" s="16"/>
      <c r="B90" s="83" t="s">
        <v>213</v>
      </c>
      <c r="C90" s="35" t="str">
        <f>'Прайс Громовик'!D87</f>
        <v>Тримач пластиковий для плоского даху з бетоном</v>
      </c>
      <c r="D90" s="79" t="s">
        <v>217</v>
      </c>
      <c r="E90" s="78"/>
      <c r="F90" s="5" t="s">
        <v>13</v>
      </c>
      <c r="G90" s="80"/>
      <c r="H90" s="81"/>
      <c r="I90" s="59">
        <f>'Прайс Громовик'!J87</f>
        <v>69.86</v>
      </c>
      <c r="J90" s="86">
        <f>'Прайс Громовик'!K87</f>
        <v>0</v>
      </c>
      <c r="K90" s="87">
        <f t="shared" si="3"/>
        <v>0</v>
      </c>
      <c r="L90" s="27"/>
    </row>
    <row r="91" spans="1:12" ht="14.25" customHeight="1" x14ac:dyDescent="0.25">
      <c r="A91" s="16"/>
      <c r="B91" s="35" t="s">
        <v>557</v>
      </c>
      <c r="C91" s="35" t="s">
        <v>560</v>
      </c>
      <c r="D91" s="4" t="s">
        <v>538</v>
      </c>
      <c r="E91" s="9"/>
      <c r="F91" s="5" t="s">
        <v>13</v>
      </c>
      <c r="G91" s="5"/>
      <c r="H91" s="49"/>
      <c r="I91" s="59">
        <v>15.46</v>
      </c>
      <c r="J91" s="86">
        <v>0</v>
      </c>
      <c r="K91" s="60">
        <f t="shared" ref="K91:K98" si="7">I91*J91</f>
        <v>0</v>
      </c>
      <c r="L91" s="27"/>
    </row>
    <row r="92" spans="1:12" ht="14.25" customHeight="1" x14ac:dyDescent="0.25">
      <c r="A92" s="16"/>
      <c r="B92" s="35" t="s">
        <v>558</v>
      </c>
      <c r="C92" s="35" t="s">
        <v>561</v>
      </c>
      <c r="D92" s="4" t="s">
        <v>563</v>
      </c>
      <c r="E92" s="9"/>
      <c r="F92" s="5" t="s">
        <v>13</v>
      </c>
      <c r="G92" s="5"/>
      <c r="H92" s="49"/>
      <c r="I92" s="59">
        <v>15.46</v>
      </c>
      <c r="J92" s="86">
        <v>0</v>
      </c>
      <c r="K92" s="60">
        <f t="shared" si="7"/>
        <v>0</v>
      </c>
      <c r="L92" s="27"/>
    </row>
    <row r="93" spans="1:12" ht="14.25" customHeight="1" x14ac:dyDescent="0.25">
      <c r="A93" s="16"/>
      <c r="B93" s="35" t="s">
        <v>559</v>
      </c>
      <c r="C93" s="35" t="s">
        <v>562</v>
      </c>
      <c r="D93" s="4" t="s">
        <v>564</v>
      </c>
      <c r="E93" s="9"/>
      <c r="F93" s="5" t="s">
        <v>13</v>
      </c>
      <c r="G93" s="5"/>
      <c r="H93" s="49"/>
      <c r="I93" s="59">
        <v>15.46</v>
      </c>
      <c r="J93" s="86">
        <v>0</v>
      </c>
      <c r="K93" s="60">
        <f t="shared" si="7"/>
        <v>0</v>
      </c>
      <c r="L93" s="27"/>
    </row>
    <row r="94" spans="1:12" ht="14.25" customHeight="1" x14ac:dyDescent="0.25">
      <c r="A94" s="16"/>
      <c r="B94" s="35" t="str">
        <f>'Прайс повний'!A116</f>
        <v>14/01 Ni PL</v>
      </c>
      <c r="C94" s="35" t="str">
        <f>'Прайс повний'!C116</f>
        <v>Тримач даховий пластиковий з основою</v>
      </c>
      <c r="D94" s="4" t="s">
        <v>547</v>
      </c>
      <c r="E94" s="9"/>
      <c r="F94" s="5" t="s">
        <v>13</v>
      </c>
      <c r="G94" s="5"/>
      <c r="H94" s="49"/>
      <c r="I94" s="59">
        <f>'Прайс Громовик'!J88</f>
        <v>59.09</v>
      </c>
      <c r="J94" s="86">
        <f>'Прайс Громовик'!K88</f>
        <v>0</v>
      </c>
      <c r="K94" s="60">
        <f t="shared" si="7"/>
        <v>0</v>
      </c>
      <c r="L94" s="27"/>
    </row>
    <row r="95" spans="1:12" ht="14.25" customHeight="1" x14ac:dyDescent="0.25">
      <c r="A95" s="16"/>
      <c r="B95" s="416" t="s">
        <v>1253</v>
      </c>
      <c r="C95" s="35" t="s">
        <v>707</v>
      </c>
      <c r="D95" s="4" t="s">
        <v>545</v>
      </c>
      <c r="E95" s="399"/>
      <c r="F95" s="5" t="s">
        <v>13</v>
      </c>
      <c r="G95" s="400"/>
      <c r="H95" s="408"/>
      <c r="I95" s="59">
        <f>'Прайс Громовик'!J89</f>
        <v>51.77</v>
      </c>
      <c r="J95" s="86">
        <f>'Прайс Громовик'!K89</f>
        <v>0</v>
      </c>
      <c r="K95" s="60">
        <f t="shared" si="7"/>
        <v>0</v>
      </c>
      <c r="L95" s="407"/>
    </row>
    <row r="96" spans="1:12" ht="14.25" customHeight="1" x14ac:dyDescent="0.25">
      <c r="A96" s="16"/>
      <c r="B96" s="35" t="str">
        <f>'Прайс повний'!A118</f>
        <v>14/07 OC 8017</v>
      </c>
      <c r="C96" s="35" t="str">
        <f>'Прайс повний'!C118</f>
        <v>Тримач даховий універсальний з основою
коричневий</v>
      </c>
      <c r="D96" s="4" t="s">
        <v>554</v>
      </c>
      <c r="E96" s="9"/>
      <c r="F96" s="5" t="s">
        <v>13</v>
      </c>
      <c r="G96" s="5"/>
      <c r="H96" s="49"/>
      <c r="I96" s="59">
        <f>'Прайс Громовик'!J90</f>
        <v>65.95</v>
      </c>
      <c r="J96" s="86">
        <f>'Прайс Громовик'!K90</f>
        <v>0</v>
      </c>
      <c r="K96" s="60">
        <f t="shared" si="7"/>
        <v>0</v>
      </c>
      <c r="L96" s="27"/>
    </row>
    <row r="97" spans="1:12" ht="14.25" customHeight="1" x14ac:dyDescent="0.25">
      <c r="A97" s="16"/>
      <c r="B97" s="35" t="str">
        <f>'Прайс повний'!A119</f>
        <v>14/07 OC 3011</v>
      </c>
      <c r="C97" s="35" t="str">
        <f>'Прайс повний'!C119</f>
        <v>Тримач даховий універсальний з основою червоний</v>
      </c>
      <c r="D97" s="4" t="s">
        <v>555</v>
      </c>
      <c r="E97" s="9"/>
      <c r="F97" s="5" t="s">
        <v>13</v>
      </c>
      <c r="G97" s="5"/>
      <c r="H97" s="49"/>
      <c r="I97" s="59">
        <f>'Прайс Громовик'!J91</f>
        <v>65.95</v>
      </c>
      <c r="J97" s="86">
        <f>'Прайс Громовик'!K91</f>
        <v>0</v>
      </c>
      <c r="K97" s="60">
        <f t="shared" si="7"/>
        <v>0</v>
      </c>
      <c r="L97" s="27"/>
    </row>
    <row r="98" spans="1:12" ht="14.25" customHeight="1" x14ac:dyDescent="0.25">
      <c r="A98" s="16"/>
      <c r="B98" s="35" t="str">
        <f>'Прайс повний'!A120</f>
        <v>14/07 OC 8004</v>
      </c>
      <c r="C98" s="35" t="str">
        <f>'Прайс повний'!C120</f>
        <v>Тримач даховий універсальний з основою рудий</v>
      </c>
      <c r="D98" s="4" t="s">
        <v>556</v>
      </c>
      <c r="E98" s="9"/>
      <c r="F98" s="5" t="s">
        <v>13</v>
      </c>
      <c r="G98" s="5"/>
      <c r="H98" s="49"/>
      <c r="I98" s="59">
        <f>'Прайс Громовик'!J92</f>
        <v>65.95</v>
      </c>
      <c r="J98" s="86">
        <f>'Прайс Громовик'!K92</f>
        <v>0</v>
      </c>
      <c r="K98" s="60">
        <f t="shared" si="7"/>
        <v>0</v>
      </c>
      <c r="L98" s="27"/>
    </row>
    <row r="99" spans="1:12" ht="14.25" customHeight="1" x14ac:dyDescent="0.25">
      <c r="A99" s="16"/>
      <c r="B99" s="496" t="s">
        <v>1421</v>
      </c>
      <c r="C99" s="35" t="s">
        <v>1422</v>
      </c>
      <c r="D99" s="497" t="s">
        <v>1423</v>
      </c>
      <c r="E99" s="498"/>
      <c r="F99" s="5" t="s">
        <v>13</v>
      </c>
      <c r="G99" s="499"/>
      <c r="H99" s="500"/>
      <c r="I99" s="59">
        <f>'Прайс Громовик'!J93</f>
        <v>54.04</v>
      </c>
      <c r="J99" s="505">
        <f>'Прайс Громовик'!K93</f>
        <v>0</v>
      </c>
      <c r="K99" s="501">
        <f>I99*J99</f>
        <v>0</v>
      </c>
      <c r="L99" s="502"/>
    </row>
    <row r="100" spans="1:12" ht="14.25" customHeight="1" x14ac:dyDescent="0.25">
      <c r="A100" s="16"/>
      <c r="B100" s="424" t="s">
        <v>1789</v>
      </c>
      <c r="C100" s="35" t="s">
        <v>1786</v>
      </c>
      <c r="D100" s="425" t="s">
        <v>1787</v>
      </c>
      <c r="E100" s="417"/>
      <c r="F100" s="5" t="s">
        <v>13</v>
      </c>
      <c r="G100" s="418"/>
      <c r="H100" s="426"/>
      <c r="I100" s="59">
        <f>'Прайс Громовик'!J94</f>
        <v>161.13999999999999</v>
      </c>
      <c r="J100" s="505">
        <f>'Прайс Громовик'!K94</f>
        <v>0</v>
      </c>
      <c r="K100" s="501">
        <f>I100*J100</f>
        <v>0</v>
      </c>
      <c r="L100" s="463"/>
    </row>
    <row r="101" spans="1:12" ht="14.25" customHeight="1" x14ac:dyDescent="0.25">
      <c r="A101" s="16"/>
      <c r="B101" s="496" t="s">
        <v>1429</v>
      </c>
      <c r="C101" s="35" t="s">
        <v>1426</v>
      </c>
      <c r="D101" s="497" t="s">
        <v>1427</v>
      </c>
      <c r="E101" s="498"/>
      <c r="F101" s="5" t="s">
        <v>13</v>
      </c>
      <c r="G101" s="499"/>
      <c r="H101" s="500"/>
      <c r="I101" s="59">
        <f>'Прайс Громовик'!J95</f>
        <v>64</v>
      </c>
      <c r="J101" s="505">
        <f>'Прайс Громовик'!K95</f>
        <v>0</v>
      </c>
      <c r="K101" s="501">
        <f>I101*J101</f>
        <v>0</v>
      </c>
      <c r="L101" s="502"/>
    </row>
    <row r="102" spans="1:12" ht="15.95" customHeight="1" x14ac:dyDescent="0.25">
      <c r="A102" s="11"/>
      <c r="B102" s="45" t="s">
        <v>56</v>
      </c>
      <c r="C102" s="35" t="s">
        <v>219</v>
      </c>
      <c r="D102" s="38" t="s">
        <v>58</v>
      </c>
      <c r="E102" s="7" t="s">
        <v>59</v>
      </c>
      <c r="F102" s="5" t="s">
        <v>13</v>
      </c>
      <c r="G102" s="5" t="s">
        <v>60</v>
      </c>
      <c r="H102" s="5">
        <v>16.38</v>
      </c>
      <c r="I102" s="59">
        <f>'Прайс Громовик'!J97</f>
        <v>39.24</v>
      </c>
      <c r="J102" s="86">
        <f>'Прайс Громовик'!K97</f>
        <v>0</v>
      </c>
      <c r="K102" s="87">
        <f t="shared" ref="K102:K106" si="8">I102*J102</f>
        <v>0</v>
      </c>
      <c r="L102" s="27"/>
    </row>
    <row r="103" spans="1:12" ht="15.95" customHeight="1" x14ac:dyDescent="0.25">
      <c r="A103" s="11"/>
      <c r="B103" s="424" t="s">
        <v>1633</v>
      </c>
      <c r="C103" s="35" t="s">
        <v>1634</v>
      </c>
      <c r="D103" s="425" t="s">
        <v>163</v>
      </c>
      <c r="E103" s="417"/>
      <c r="F103" s="5" t="s">
        <v>13</v>
      </c>
      <c r="G103" s="418"/>
      <c r="H103" s="426"/>
      <c r="I103" s="427">
        <f>'Прайс Громовик'!J100</f>
        <v>49.98</v>
      </c>
      <c r="J103" s="428">
        <f>'Прайс Громовик'!K100</f>
        <v>0</v>
      </c>
      <c r="K103" s="428">
        <f>I103*J103</f>
        <v>0</v>
      </c>
      <c r="L103" s="463"/>
    </row>
    <row r="104" spans="1:12" ht="15.95" customHeight="1" x14ac:dyDescent="0.25">
      <c r="A104" s="11"/>
      <c r="B104" s="45" t="s">
        <v>161</v>
      </c>
      <c r="C104" s="35" t="s">
        <v>1781</v>
      </c>
      <c r="D104" s="38" t="s">
        <v>164</v>
      </c>
      <c r="E104" s="7" t="s">
        <v>107</v>
      </c>
      <c r="F104" s="5" t="s">
        <v>13</v>
      </c>
      <c r="G104" s="5" t="s">
        <v>60</v>
      </c>
      <c r="H104" s="5">
        <v>17.96</v>
      </c>
      <c r="I104" s="59">
        <f>'Прайс Громовик'!J101</f>
        <v>63.84</v>
      </c>
      <c r="J104" s="86">
        <f>'Прайс Громовик'!K101</f>
        <v>0</v>
      </c>
      <c r="K104" s="87">
        <f t="shared" si="8"/>
        <v>0</v>
      </c>
      <c r="L104" s="27"/>
    </row>
    <row r="105" spans="1:12" ht="15.95" customHeight="1" x14ac:dyDescent="0.25">
      <c r="A105" s="11"/>
      <c r="B105" s="45" t="s">
        <v>61</v>
      </c>
      <c r="C105" s="35" t="s">
        <v>220</v>
      </c>
      <c r="D105" s="38" t="s">
        <v>62</v>
      </c>
      <c r="E105" s="7" t="s">
        <v>63</v>
      </c>
      <c r="F105" s="5" t="s">
        <v>13</v>
      </c>
      <c r="G105" s="5" t="s">
        <v>60</v>
      </c>
      <c r="H105" s="5">
        <v>86.28</v>
      </c>
      <c r="I105" s="59">
        <f>'Прайс Громовик'!J98</f>
        <v>219.51</v>
      </c>
      <c r="J105" s="86">
        <f>'Прайс Громовик'!K98</f>
        <v>0</v>
      </c>
      <c r="K105" s="87">
        <f t="shared" si="8"/>
        <v>0</v>
      </c>
      <c r="L105" s="27"/>
    </row>
    <row r="106" spans="1:12" ht="15.95" customHeight="1" x14ac:dyDescent="0.25">
      <c r="A106" s="11"/>
      <c r="B106" s="45" t="s">
        <v>64</v>
      </c>
      <c r="C106" s="35" t="s">
        <v>221</v>
      </c>
      <c r="D106" s="38" t="s">
        <v>65</v>
      </c>
      <c r="E106" s="7" t="s">
        <v>66</v>
      </c>
      <c r="F106" s="5" t="s">
        <v>13</v>
      </c>
      <c r="G106" s="5" t="s">
        <v>60</v>
      </c>
      <c r="H106" s="5">
        <v>26.6</v>
      </c>
      <c r="I106" s="59">
        <f>'Прайс Громовик'!J99</f>
        <v>70.260000000000005</v>
      </c>
      <c r="J106" s="86">
        <f>'Прайс Громовик'!K99</f>
        <v>0</v>
      </c>
      <c r="K106" s="87">
        <f t="shared" si="8"/>
        <v>0</v>
      </c>
      <c r="L106" s="27"/>
    </row>
    <row r="107" spans="1:12" ht="15.95" customHeight="1" x14ac:dyDescent="0.25">
      <c r="A107" s="82"/>
      <c r="B107" s="35" t="s">
        <v>1277</v>
      </c>
      <c r="C107" s="35" t="s">
        <v>1267</v>
      </c>
      <c r="D107" s="38" t="s">
        <v>1269</v>
      </c>
      <c r="E107" s="9"/>
      <c r="F107" s="5" t="s">
        <v>13</v>
      </c>
      <c r="G107" s="5"/>
      <c r="H107" s="49"/>
      <c r="I107" s="59">
        <f>'Прайс Громовик'!J102</f>
        <v>25.99</v>
      </c>
      <c r="J107" s="86">
        <f>'Прайс Громовик'!K102</f>
        <v>0</v>
      </c>
      <c r="K107" s="60">
        <f>I107*J107</f>
        <v>0</v>
      </c>
      <c r="L107" s="220"/>
    </row>
    <row r="108" spans="1:12" ht="15.95" customHeight="1" x14ac:dyDescent="0.25">
      <c r="A108" s="82"/>
      <c r="B108" s="35" t="s">
        <v>1273</v>
      </c>
      <c r="C108" s="35" t="s">
        <v>1267</v>
      </c>
      <c r="D108" s="38" t="s">
        <v>1278</v>
      </c>
      <c r="E108" s="9"/>
      <c r="F108" s="5" t="s">
        <v>13</v>
      </c>
      <c r="G108" s="5"/>
      <c r="H108" s="49"/>
      <c r="I108" s="59">
        <f>'Прайс Громовик'!J103</f>
        <v>50.88</v>
      </c>
      <c r="J108" s="86">
        <f>'Прайс Громовик'!K103</f>
        <v>0</v>
      </c>
      <c r="K108" s="60">
        <f>I108*J108</f>
        <v>0</v>
      </c>
      <c r="L108" s="220"/>
    </row>
    <row r="109" spans="1:12" ht="15.95" customHeight="1" x14ac:dyDescent="0.25">
      <c r="A109" s="82"/>
      <c r="B109" s="35" t="s">
        <v>1275</v>
      </c>
      <c r="C109" s="35" t="s">
        <v>1267</v>
      </c>
      <c r="D109" s="38" t="s">
        <v>1279</v>
      </c>
      <c r="E109" s="9"/>
      <c r="F109" s="5" t="s">
        <v>13</v>
      </c>
      <c r="G109" s="5"/>
      <c r="H109" s="49"/>
      <c r="I109" s="59">
        <f>'Прайс Громовик'!J104</f>
        <v>37.32</v>
      </c>
      <c r="J109" s="86">
        <f>'Прайс Громовик'!K104</f>
        <v>0</v>
      </c>
      <c r="K109" s="60">
        <f>I109*J109</f>
        <v>0</v>
      </c>
      <c r="L109" s="220"/>
    </row>
    <row r="110" spans="1:12" ht="15.95" customHeight="1" x14ac:dyDescent="0.25">
      <c r="A110" s="82"/>
      <c r="B110" s="424" t="s">
        <v>1672</v>
      </c>
      <c r="C110" s="35" t="s">
        <v>1780</v>
      </c>
      <c r="D110" s="425" t="s">
        <v>1671</v>
      </c>
      <c r="E110" s="417"/>
      <c r="F110" s="5" t="s">
        <v>13</v>
      </c>
      <c r="G110" s="418"/>
      <c r="H110" s="426"/>
      <c r="I110" s="59">
        <f>'Прайс Громовик'!J105</f>
        <v>105.78</v>
      </c>
      <c r="J110" s="86">
        <f>'Прайс Громовик'!K105</f>
        <v>0</v>
      </c>
      <c r="K110" s="428">
        <f>I110*J110</f>
        <v>0</v>
      </c>
      <c r="L110" s="463"/>
    </row>
    <row r="111" spans="1:12" ht="15.95" customHeight="1" x14ac:dyDescent="0.25">
      <c r="A111" s="82"/>
      <c r="B111" s="35" t="s">
        <v>242</v>
      </c>
      <c r="C111" s="35" t="str">
        <f>'Прайс повний'!C141</f>
        <v>Затискач смуга/дріт d8-10</v>
      </c>
      <c r="D111" s="4" t="s">
        <v>250</v>
      </c>
      <c r="E111" s="9"/>
      <c r="F111" s="5" t="s">
        <v>13</v>
      </c>
      <c r="G111" s="5"/>
      <c r="H111" s="49"/>
      <c r="I111" s="59">
        <f>'Прайс Громовик'!J108</f>
        <v>87.74</v>
      </c>
      <c r="J111" s="86">
        <f>'Прайс Громовик'!K108</f>
        <v>0</v>
      </c>
      <c r="K111" s="87">
        <f t="shared" ref="K111:K149" si="9">I111*J111</f>
        <v>0</v>
      </c>
      <c r="L111" s="27"/>
    </row>
    <row r="112" spans="1:12" ht="15.95" customHeight="1" x14ac:dyDescent="0.25">
      <c r="A112" s="82"/>
      <c r="B112" s="35" t="s">
        <v>243</v>
      </c>
      <c r="C112" s="35" t="str">
        <f>'Прайс повний'!C142</f>
        <v>Затискач смуга/дріт d8-10 (гар.цинк.)</v>
      </c>
      <c r="D112" s="4" t="s">
        <v>251</v>
      </c>
      <c r="E112" s="9"/>
      <c r="F112" s="5" t="s">
        <v>13</v>
      </c>
      <c r="G112" s="5"/>
      <c r="H112" s="49"/>
      <c r="I112" s="59">
        <f>'Прайс Громовик'!J109</f>
        <v>104.87</v>
      </c>
      <c r="J112" s="86">
        <f>'Прайс Громовик'!K109</f>
        <v>0</v>
      </c>
      <c r="K112" s="87">
        <f t="shared" si="9"/>
        <v>0</v>
      </c>
      <c r="L112" s="27"/>
    </row>
    <row r="113" spans="1:12" ht="15.95" customHeight="1" x14ac:dyDescent="0.25">
      <c r="A113" s="82"/>
      <c r="B113" s="35" t="s">
        <v>244</v>
      </c>
      <c r="C113" s="35" t="str">
        <f>'Прайс повний'!C143</f>
        <v>Затискач смуга/дріт d8-10 (нержавійка)</v>
      </c>
      <c r="D113" s="4" t="s">
        <v>252</v>
      </c>
      <c r="E113" s="9"/>
      <c r="F113" s="5" t="s">
        <v>13</v>
      </c>
      <c r="G113" s="5"/>
      <c r="H113" s="49"/>
      <c r="I113" s="59">
        <f>'Прайс Громовик'!J110</f>
        <v>108.69</v>
      </c>
      <c r="J113" s="86">
        <f>'Прайс Громовик'!K110</f>
        <v>0</v>
      </c>
      <c r="K113" s="87">
        <f t="shared" si="9"/>
        <v>0</v>
      </c>
      <c r="L113" s="27"/>
    </row>
    <row r="114" spans="1:12" ht="15.95" customHeight="1" x14ac:dyDescent="0.25">
      <c r="A114" s="82"/>
      <c r="B114" s="35" t="s">
        <v>205</v>
      </c>
      <c r="C114" s="35" t="str">
        <f>'Прайс повний'!C144</f>
        <v>Затискач смуга/дріт d8-10 (мідь)</v>
      </c>
      <c r="D114" s="4" t="s">
        <v>210</v>
      </c>
      <c r="E114" s="78"/>
      <c r="F114" s="5" t="s">
        <v>13</v>
      </c>
      <c r="G114" s="80"/>
      <c r="H114" s="81"/>
      <c r="I114" s="59">
        <f>'Прайс Громовик'!J111</f>
        <v>423.27</v>
      </c>
      <c r="J114" s="86">
        <f>'Прайс Громовик'!K111</f>
        <v>0</v>
      </c>
      <c r="K114" s="87">
        <f t="shared" si="9"/>
        <v>0</v>
      </c>
      <c r="L114" s="27"/>
    </row>
    <row r="115" spans="1:12" ht="15.95" customHeight="1" x14ac:dyDescent="0.25">
      <c r="A115" s="82"/>
      <c r="B115" s="320" t="s">
        <v>1056</v>
      </c>
      <c r="C115" s="35" t="str">
        <f>'Прайс повний'!C146</f>
        <v>Затискач смуга 40/дріт d8-10</v>
      </c>
      <c r="D115" s="4" t="str">
        <f>'Прайс повний'!D146</f>
        <v>80 007</v>
      </c>
      <c r="E115" s="9"/>
      <c r="F115" s="5" t="s">
        <v>13</v>
      </c>
      <c r="G115" s="5"/>
      <c r="H115" s="49"/>
      <c r="I115" s="59">
        <f>'Прайс Громовик'!J137</f>
        <v>97.49</v>
      </c>
      <c r="J115" s="86">
        <f>'Прайс Громовик'!K137</f>
        <v>0</v>
      </c>
      <c r="K115" s="87">
        <f t="shared" si="9"/>
        <v>0</v>
      </c>
      <c r="L115" s="220"/>
    </row>
    <row r="116" spans="1:12" ht="15.95" customHeight="1" x14ac:dyDescent="0.25">
      <c r="A116" s="82"/>
      <c r="B116" s="35" t="s">
        <v>983</v>
      </c>
      <c r="C116" s="35" t="str">
        <f>'Прайс повний'!C147</f>
        <v>Затискач смуга 40/дріт d8-10 (гар.цинк.)</v>
      </c>
      <c r="D116" s="4" t="str">
        <f>'Прайс повний'!D147</f>
        <v>80 006</v>
      </c>
      <c r="E116" s="9"/>
      <c r="F116" s="5" t="s">
        <v>13</v>
      </c>
      <c r="G116" s="5"/>
      <c r="H116" s="49"/>
      <c r="I116" s="59">
        <f>'Прайс Громовик'!J138</f>
        <v>129.81</v>
      </c>
      <c r="J116" s="86">
        <f>'Прайс Громовик'!K138</f>
        <v>0</v>
      </c>
      <c r="K116" s="87">
        <f t="shared" si="9"/>
        <v>0</v>
      </c>
      <c r="L116" s="220"/>
    </row>
    <row r="117" spans="1:12" s="99" customFormat="1" ht="15.95" customHeight="1" x14ac:dyDescent="0.25">
      <c r="A117" s="82"/>
      <c r="B117" s="92" t="s">
        <v>228</v>
      </c>
      <c r="C117" s="92" t="str">
        <f>'Прайс повний'!C149</f>
        <v>Затискач смуга/дріт d8-10</v>
      </c>
      <c r="D117" s="93" t="s">
        <v>150</v>
      </c>
      <c r="E117" s="94"/>
      <c r="F117" s="95" t="s">
        <v>13</v>
      </c>
      <c r="G117" s="95"/>
      <c r="H117" s="96"/>
      <c r="I117" s="59">
        <f>'Прайс Громовик'!J112</f>
        <v>90.26</v>
      </c>
      <c r="J117" s="86">
        <f>'Прайс Громовик'!K112</f>
        <v>0</v>
      </c>
      <c r="K117" s="87">
        <f t="shared" si="9"/>
        <v>0</v>
      </c>
      <c r="L117" s="98"/>
    </row>
    <row r="118" spans="1:12" s="99" customFormat="1" ht="15.95" customHeight="1" x14ac:dyDescent="0.25">
      <c r="A118" s="82"/>
      <c r="B118" s="92" t="s">
        <v>245</v>
      </c>
      <c r="C118" s="92" t="str">
        <f>'Прайс повний'!C150</f>
        <v>Затискач смуга/дріт d8-10 (гар.цинк.)</v>
      </c>
      <c r="D118" s="93" t="s">
        <v>152</v>
      </c>
      <c r="E118" s="94"/>
      <c r="F118" s="95" t="s">
        <v>13</v>
      </c>
      <c r="G118" s="95"/>
      <c r="H118" s="96"/>
      <c r="I118" s="59">
        <f>'Прайс Громовик'!J113</f>
        <v>126.32</v>
      </c>
      <c r="J118" s="86">
        <f>'Прайс Громовик'!K113</f>
        <v>0</v>
      </c>
      <c r="K118" s="87">
        <f t="shared" si="9"/>
        <v>0</v>
      </c>
      <c r="L118" s="98"/>
    </row>
    <row r="119" spans="1:12" s="99" customFormat="1" ht="15.95" customHeight="1" x14ac:dyDescent="0.25">
      <c r="A119" s="82"/>
      <c r="B119" s="92" t="s">
        <v>203</v>
      </c>
      <c r="C119" s="92" t="str">
        <f>'Прайс повний'!C151</f>
        <v>Затискач смуга/дріт d8-10 (нержавійка)</v>
      </c>
      <c r="D119" s="100" t="s">
        <v>201</v>
      </c>
      <c r="E119" s="101"/>
      <c r="F119" s="95" t="s">
        <v>13</v>
      </c>
      <c r="G119" s="102"/>
      <c r="H119" s="103"/>
      <c r="I119" s="59">
        <f>'Прайс Громовик'!J114</f>
        <v>131.1</v>
      </c>
      <c r="J119" s="86">
        <f>'Прайс Громовик'!K114</f>
        <v>0</v>
      </c>
      <c r="K119" s="87">
        <f t="shared" si="9"/>
        <v>0</v>
      </c>
      <c r="L119" s="98"/>
    </row>
    <row r="120" spans="1:12" s="99" customFormat="1" ht="15.95" customHeight="1" x14ac:dyDescent="0.25">
      <c r="A120" s="82"/>
      <c r="B120" s="92" t="s">
        <v>206</v>
      </c>
      <c r="C120" s="92" t="str">
        <f>'Прайс повний'!C152</f>
        <v>Затискач смуга/дріт d8-10 (мідь)</v>
      </c>
      <c r="D120" s="93" t="s">
        <v>204</v>
      </c>
      <c r="E120" s="101"/>
      <c r="F120" s="95" t="s">
        <v>13</v>
      </c>
      <c r="G120" s="102"/>
      <c r="H120" s="103"/>
      <c r="I120" s="59">
        <f>'Прайс Громовик'!J115</f>
        <v>513.24</v>
      </c>
      <c r="J120" s="86">
        <f>'Прайс Громовик'!K115</f>
        <v>0</v>
      </c>
      <c r="K120" s="87">
        <f t="shared" si="9"/>
        <v>0</v>
      </c>
      <c r="L120" s="98"/>
    </row>
    <row r="121" spans="1:12" s="99" customFormat="1" ht="15.95" customHeight="1" x14ac:dyDescent="0.25">
      <c r="A121" s="82"/>
      <c r="B121" s="92" t="s">
        <v>259</v>
      </c>
      <c r="C121" s="92" t="str">
        <f>'Прайс повний'!C153</f>
        <v>Затискач смуга/дріт d8-10 (мідь/нерж./ст.оцинк.)</v>
      </c>
      <c r="D121" s="93" t="s">
        <v>209</v>
      </c>
      <c r="E121" s="101"/>
      <c r="F121" s="95" t="s">
        <v>13</v>
      </c>
      <c r="G121" s="102"/>
      <c r="H121" s="103"/>
      <c r="I121" s="59">
        <f>'Прайс Громовик'!J116</f>
        <v>273.5</v>
      </c>
      <c r="J121" s="86">
        <f>'Прайс Громовик'!K116</f>
        <v>0</v>
      </c>
      <c r="K121" s="87">
        <f t="shared" si="9"/>
        <v>0</v>
      </c>
      <c r="L121" s="98"/>
    </row>
    <row r="122" spans="1:12" s="99" customFormat="1" ht="15.95" customHeight="1" x14ac:dyDescent="0.25">
      <c r="A122" s="82"/>
      <c r="B122" s="92" t="s">
        <v>1064</v>
      </c>
      <c r="C122" s="92" t="str">
        <f>'Прайс повний'!C154</f>
        <v>Затискач смуга 40/дріт d8-10</v>
      </c>
      <c r="D122" s="322">
        <f>'Прайс повний'!D154</f>
        <v>90096</v>
      </c>
      <c r="E122" s="94"/>
      <c r="F122" s="95" t="s">
        <v>13</v>
      </c>
      <c r="G122" s="95"/>
      <c r="H122" s="96"/>
      <c r="I122" s="59">
        <f>'Прайс Громовик'!J139</f>
        <v>130.1</v>
      </c>
      <c r="J122" s="86">
        <f>'Прайс Громовик'!K139</f>
        <v>0</v>
      </c>
      <c r="K122" s="87">
        <f t="shared" si="9"/>
        <v>0</v>
      </c>
      <c r="L122" s="220"/>
    </row>
    <row r="123" spans="1:12" s="99" customFormat="1" ht="15.95" customHeight="1" x14ac:dyDescent="0.25">
      <c r="A123" s="82"/>
      <c r="B123" s="92" t="s">
        <v>990</v>
      </c>
      <c r="C123" s="92" t="str">
        <f>'Прайс повний'!C155</f>
        <v>Затискач смуга 40/дріт d8-10 (гар.цинк.)</v>
      </c>
      <c r="D123" s="93" t="str">
        <f>'Прайс повний'!D155</f>
        <v>90 097</v>
      </c>
      <c r="E123" s="94"/>
      <c r="F123" s="95" t="s">
        <v>13</v>
      </c>
      <c r="G123" s="95"/>
      <c r="H123" s="96"/>
      <c r="I123" s="59">
        <f>'Прайс Громовик'!J140</f>
        <v>162.69</v>
      </c>
      <c r="J123" s="86">
        <f>'Прайс Громовик'!K140</f>
        <v>0</v>
      </c>
      <c r="K123" s="87">
        <f t="shared" si="9"/>
        <v>0</v>
      </c>
      <c r="L123" s="220"/>
    </row>
    <row r="124" spans="1:12" ht="15.95" customHeight="1" x14ac:dyDescent="0.25">
      <c r="A124" s="82"/>
      <c r="B124" s="35" t="s">
        <v>258</v>
      </c>
      <c r="C124" s="35" t="str">
        <f>'Прайс повний'!C157</f>
        <v>Затискач дріт d8-10/дріт d8-10</v>
      </c>
      <c r="D124" s="4" t="s">
        <v>151</v>
      </c>
      <c r="E124" s="9"/>
      <c r="F124" s="5" t="s">
        <v>13</v>
      </c>
      <c r="G124" s="5"/>
      <c r="H124" s="49"/>
      <c r="I124" s="59">
        <f>'Прайс Громовик'!J117</f>
        <v>90.85</v>
      </c>
      <c r="J124" s="86">
        <f>'Прайс Громовик'!K117</f>
        <v>0</v>
      </c>
      <c r="K124" s="87">
        <f t="shared" si="9"/>
        <v>0</v>
      </c>
      <c r="L124" s="27"/>
    </row>
    <row r="125" spans="1:12" ht="15.95" customHeight="1" x14ac:dyDescent="0.25">
      <c r="A125" s="82"/>
      <c r="B125" s="35" t="s">
        <v>260</v>
      </c>
      <c r="C125" s="35" t="str">
        <f>'Прайс повний'!C158</f>
        <v>Затискач дріт d8-10/дріт d8-10 (гар.цинк.)</v>
      </c>
      <c r="D125" s="4" t="s">
        <v>158</v>
      </c>
      <c r="E125" s="9"/>
      <c r="F125" s="5" t="s">
        <v>13</v>
      </c>
      <c r="G125" s="5"/>
      <c r="H125" s="49"/>
      <c r="I125" s="59">
        <f>'Прайс Громовик'!J118</f>
        <v>109.65</v>
      </c>
      <c r="J125" s="86">
        <f>'Прайс Громовик'!K118</f>
        <v>0</v>
      </c>
      <c r="K125" s="87">
        <f t="shared" si="9"/>
        <v>0</v>
      </c>
      <c r="L125" s="27"/>
    </row>
    <row r="126" spans="1:12" ht="15.95" customHeight="1" x14ac:dyDescent="0.25">
      <c r="A126" s="82"/>
      <c r="B126" s="35" t="s">
        <v>261</v>
      </c>
      <c r="C126" s="35" t="str">
        <f>'Прайс повний'!C160</f>
        <v>Затискач дріт d8-10/дріт d8-10 (мідь)</v>
      </c>
      <c r="D126" s="4" t="s">
        <v>207</v>
      </c>
      <c r="E126" s="78"/>
      <c r="F126" s="5" t="s">
        <v>13</v>
      </c>
      <c r="G126" s="80"/>
      <c r="H126" s="81"/>
      <c r="I126" s="59">
        <f>'Прайс Громовик'!J120</f>
        <v>399.76</v>
      </c>
      <c r="J126" s="86">
        <f>'Прайс Громовик'!K120</f>
        <v>0</v>
      </c>
      <c r="K126" s="87">
        <f t="shared" si="9"/>
        <v>0</v>
      </c>
      <c r="L126" s="27"/>
    </row>
    <row r="127" spans="1:12" ht="15.95" customHeight="1" x14ac:dyDescent="0.25">
      <c r="A127" s="82"/>
      <c r="B127" s="391" t="s">
        <v>1206</v>
      </c>
      <c r="C127" s="35" t="str">
        <f>'Прайс Громовик'!D119</f>
        <v>Затискач дріт d8-10/дріт d8-10 (нержавійка)</v>
      </c>
      <c r="D127" s="392" t="s">
        <v>253</v>
      </c>
      <c r="E127" s="393"/>
      <c r="F127" s="5" t="s">
        <v>13</v>
      </c>
      <c r="G127" s="394"/>
      <c r="H127" s="395"/>
      <c r="I127" s="396">
        <f>'Прайс Громовик'!J119</f>
        <v>112.41</v>
      </c>
      <c r="J127" s="397">
        <f>'Прайс Громовик'!K119</f>
        <v>0</v>
      </c>
      <c r="K127" s="397">
        <f>I127*J127</f>
        <v>0</v>
      </c>
      <c r="L127" s="398"/>
    </row>
    <row r="128" spans="1:12" ht="15.95" customHeight="1" x14ac:dyDescent="0.25">
      <c r="A128" s="82"/>
      <c r="B128" s="35" t="s">
        <v>246</v>
      </c>
      <c r="C128" s="35" t="str">
        <f>'Прайс повний'!C161</f>
        <v>Затискач прут d16/смуга</v>
      </c>
      <c r="D128" s="4" t="s">
        <v>254</v>
      </c>
      <c r="E128" s="9"/>
      <c r="F128" s="5" t="s">
        <v>13</v>
      </c>
      <c r="G128" s="5"/>
      <c r="H128" s="49"/>
      <c r="I128" s="59">
        <f>'Прайс Громовик'!J121</f>
        <v>79.209999999999994</v>
      </c>
      <c r="J128" s="86">
        <f>'Прайс Громовик'!K121</f>
        <v>0</v>
      </c>
      <c r="K128" s="87">
        <f t="shared" si="9"/>
        <v>0</v>
      </c>
      <c r="L128" s="27"/>
    </row>
    <row r="129" spans="1:12" ht="15.95" customHeight="1" x14ac:dyDescent="0.25">
      <c r="A129" s="82"/>
      <c r="B129" s="35" t="s">
        <v>262</v>
      </c>
      <c r="C129" s="35" t="str">
        <f>'Прайс повний'!C162</f>
        <v>Затискач прут d16/смуга (гар.цинк.)</v>
      </c>
      <c r="D129" s="4" t="s">
        <v>155</v>
      </c>
      <c r="E129" s="9"/>
      <c r="F129" s="5" t="s">
        <v>13</v>
      </c>
      <c r="G129" s="5"/>
      <c r="H129" s="49"/>
      <c r="I129" s="59">
        <f>'Прайс Громовик'!J122</f>
        <v>108.25</v>
      </c>
      <c r="J129" s="86">
        <f>'Прайс Громовик'!K122</f>
        <v>0</v>
      </c>
      <c r="K129" s="87">
        <f t="shared" si="9"/>
        <v>0</v>
      </c>
      <c r="L129" s="27"/>
    </row>
    <row r="130" spans="1:12" ht="15.95" customHeight="1" x14ac:dyDescent="0.25">
      <c r="A130" s="82"/>
      <c r="B130" s="35" t="s">
        <v>247</v>
      </c>
      <c r="C130" s="35" t="str">
        <f>'Прайс повний'!C164</f>
        <v>Затискач прут d16/смуга (нержавійка)</v>
      </c>
      <c r="D130" s="4" t="s">
        <v>255</v>
      </c>
      <c r="E130" s="9"/>
      <c r="F130" s="5" t="s">
        <v>13</v>
      </c>
      <c r="G130" s="5"/>
      <c r="H130" s="49"/>
      <c r="I130" s="59">
        <f>'Прайс Громовик'!J123</f>
        <v>114.37</v>
      </c>
      <c r="J130" s="86">
        <f>'Прайс Громовик'!K123</f>
        <v>0</v>
      </c>
      <c r="K130" s="87">
        <f t="shared" si="9"/>
        <v>0</v>
      </c>
      <c r="L130" s="27"/>
    </row>
    <row r="131" spans="1:12" ht="15.95" customHeight="1" x14ac:dyDescent="0.25">
      <c r="A131" s="82"/>
      <c r="B131" s="35" t="s">
        <v>927</v>
      </c>
      <c r="C131" s="35" t="str">
        <f>'Прайс повний'!C163</f>
        <v>Затискач прут d16-20/смуга 40 (гар.цинк.)</v>
      </c>
      <c r="D131" s="4" t="s">
        <v>926</v>
      </c>
      <c r="E131" s="9"/>
      <c r="F131" s="5" t="s">
        <v>13</v>
      </c>
      <c r="G131" s="5"/>
      <c r="H131" s="49"/>
      <c r="I131" s="236">
        <f>'Прайс Громовик'!J141</f>
        <v>137.63999999999999</v>
      </c>
      <c r="J131" s="86">
        <f>'Прайс Громовик'!K141</f>
        <v>0</v>
      </c>
      <c r="K131" s="87">
        <f t="shared" si="9"/>
        <v>0</v>
      </c>
      <c r="L131" s="220"/>
    </row>
    <row r="132" spans="1:12" s="99" customFormat="1" ht="15.95" customHeight="1" x14ac:dyDescent="0.25">
      <c r="A132" s="82"/>
      <c r="B132" s="92" t="s">
        <v>248</v>
      </c>
      <c r="C132" s="92" t="str">
        <f>'Прайс повний'!C165</f>
        <v>Затискач прут d16/смуга</v>
      </c>
      <c r="D132" s="93" t="s">
        <v>256</v>
      </c>
      <c r="E132" s="94"/>
      <c r="F132" s="95" t="s">
        <v>13</v>
      </c>
      <c r="G132" s="95"/>
      <c r="H132" s="96"/>
      <c r="I132" s="59">
        <f>'Прайс Громовик'!J124</f>
        <v>98.48</v>
      </c>
      <c r="J132" s="86">
        <f>'Прайс Громовик'!K124</f>
        <v>0</v>
      </c>
      <c r="K132" s="87">
        <f t="shared" si="9"/>
        <v>0</v>
      </c>
      <c r="L132" s="98"/>
    </row>
    <row r="133" spans="1:12" s="99" customFormat="1" ht="15.95" customHeight="1" x14ac:dyDescent="0.25">
      <c r="A133" s="82"/>
      <c r="B133" s="92" t="s">
        <v>263</v>
      </c>
      <c r="C133" s="92" t="str">
        <f>'Прайс повний'!C166</f>
        <v>Затискач прут d16/смуга (гар.цинк.)</v>
      </c>
      <c r="D133" s="93" t="s">
        <v>156</v>
      </c>
      <c r="E133" s="94"/>
      <c r="F133" s="95" t="s">
        <v>13</v>
      </c>
      <c r="G133" s="95"/>
      <c r="H133" s="96"/>
      <c r="I133" s="59">
        <f>'Прайс Громовик'!J125</f>
        <v>132.4</v>
      </c>
      <c r="J133" s="86">
        <f>'Прайс Громовик'!K125</f>
        <v>0</v>
      </c>
      <c r="K133" s="87">
        <f t="shared" si="9"/>
        <v>0</v>
      </c>
      <c r="L133" s="98"/>
    </row>
    <row r="134" spans="1:12" s="99" customFormat="1" ht="15.95" customHeight="1" x14ac:dyDescent="0.25">
      <c r="A134" s="82"/>
      <c r="B134" s="92" t="s">
        <v>264</v>
      </c>
      <c r="C134" s="92" t="str">
        <f>'Прайс повний'!C169</f>
        <v>Затискач прут d16/смуга (нержавійка)</v>
      </c>
      <c r="D134" s="93" t="s">
        <v>157</v>
      </c>
      <c r="E134" s="94"/>
      <c r="F134" s="95" t="s">
        <v>13</v>
      </c>
      <c r="G134" s="95"/>
      <c r="H134" s="96"/>
      <c r="I134" s="59">
        <f>'Прайс Громовик'!J126</f>
        <v>145.83000000000001</v>
      </c>
      <c r="J134" s="86">
        <f>'Прайс Громовик'!K126</f>
        <v>0</v>
      </c>
      <c r="K134" s="87">
        <f t="shared" si="9"/>
        <v>0</v>
      </c>
      <c r="L134" s="98"/>
    </row>
    <row r="135" spans="1:12" s="99" customFormat="1" ht="15.95" customHeight="1" x14ac:dyDescent="0.25">
      <c r="A135" s="82"/>
      <c r="B135" s="92" t="s">
        <v>928</v>
      </c>
      <c r="C135" s="92" t="str">
        <f>'Прайс повний'!C167</f>
        <v>Затискач прут d16-20/смуга 40 (гар.цинк.)</v>
      </c>
      <c r="D135" s="93" t="s">
        <v>929</v>
      </c>
      <c r="E135" s="94"/>
      <c r="F135" s="95" t="s">
        <v>13</v>
      </c>
      <c r="G135" s="95"/>
      <c r="H135" s="96"/>
      <c r="I135" s="236">
        <f>'Прайс Громовик'!J142</f>
        <v>172.97</v>
      </c>
      <c r="J135" s="86">
        <f>'Прайс Громовик'!K142</f>
        <v>0</v>
      </c>
      <c r="K135" s="87">
        <f t="shared" si="9"/>
        <v>0</v>
      </c>
      <c r="L135" s="220"/>
    </row>
    <row r="136" spans="1:12" ht="15.95" customHeight="1" x14ac:dyDescent="0.25">
      <c r="A136" s="82"/>
      <c r="B136" s="35" t="s">
        <v>265</v>
      </c>
      <c r="C136" s="35" t="str">
        <f>'Прайс повний'!C170</f>
        <v>Затискач прут d16/дріт d8-10</v>
      </c>
      <c r="D136" s="4" t="s">
        <v>159</v>
      </c>
      <c r="E136" s="9"/>
      <c r="F136" s="5" t="s">
        <v>13</v>
      </c>
      <c r="G136" s="5"/>
      <c r="H136" s="49"/>
      <c r="I136" s="59">
        <f>'Прайс Громовик'!J129</f>
        <v>88.23</v>
      </c>
      <c r="J136" s="86">
        <f>'Прайс Громовик'!K129</f>
        <v>0</v>
      </c>
      <c r="K136" s="87">
        <f t="shared" si="9"/>
        <v>0</v>
      </c>
      <c r="L136" s="27"/>
    </row>
    <row r="137" spans="1:12" ht="15.95" customHeight="1" x14ac:dyDescent="0.25">
      <c r="A137" s="82"/>
      <c r="B137" s="35" t="s">
        <v>266</v>
      </c>
      <c r="C137" s="35" t="str">
        <f>'Прайс повний'!C171</f>
        <v>Затискач прут d16/дріт d8-10 (гар.цинк.)</v>
      </c>
      <c r="D137" s="4" t="s">
        <v>154</v>
      </c>
      <c r="E137" s="9"/>
      <c r="F137" s="5" t="s">
        <v>13</v>
      </c>
      <c r="G137" s="5"/>
      <c r="H137" s="49"/>
      <c r="I137" s="59">
        <f>'Прайс Громовик'!J130</f>
        <v>115.13</v>
      </c>
      <c r="J137" s="86">
        <f>'Прайс Громовик'!K130</f>
        <v>0</v>
      </c>
      <c r="K137" s="87">
        <f t="shared" si="9"/>
        <v>0</v>
      </c>
      <c r="L137" s="27"/>
    </row>
    <row r="138" spans="1:12" ht="15.95" customHeight="1" x14ac:dyDescent="0.25">
      <c r="A138" s="82"/>
      <c r="B138" s="35" t="s">
        <v>249</v>
      </c>
      <c r="C138" s="35" t="str">
        <f>'Прайс повний'!C174</f>
        <v>Затискач прут d16/дріт d8-10 (нержавійка)</v>
      </c>
      <c r="D138" s="4" t="s">
        <v>257</v>
      </c>
      <c r="E138" s="9"/>
      <c r="F138" s="5" t="s">
        <v>13</v>
      </c>
      <c r="G138" s="5"/>
      <c r="H138" s="49"/>
      <c r="I138" s="59">
        <f>'Прайс Громовик'!J131</f>
        <v>122.43</v>
      </c>
      <c r="J138" s="86">
        <f>'Прайс Громовик'!K131</f>
        <v>0</v>
      </c>
      <c r="K138" s="87">
        <f t="shared" si="9"/>
        <v>0</v>
      </c>
      <c r="L138" s="27"/>
    </row>
    <row r="139" spans="1:12" ht="15.95" customHeight="1" x14ac:dyDescent="0.25">
      <c r="A139" s="82"/>
      <c r="B139" s="35" t="s">
        <v>932</v>
      </c>
      <c r="C139" s="35" t="str">
        <f>'Прайс повний'!C172</f>
        <v>Затискач прут d16-20/дріт d8-10 (гар.цинк.)</v>
      </c>
      <c r="D139" s="4" t="s">
        <v>931</v>
      </c>
      <c r="E139" s="9"/>
      <c r="F139" s="5" t="s">
        <v>13</v>
      </c>
      <c r="G139" s="5"/>
      <c r="H139" s="49"/>
      <c r="I139" s="236">
        <f>'Прайс Громовик'!J143</f>
        <v>145.18</v>
      </c>
      <c r="J139" s="86">
        <f>'Прайс Громовик'!K143</f>
        <v>0</v>
      </c>
      <c r="K139" s="87">
        <f t="shared" si="9"/>
        <v>0</v>
      </c>
      <c r="L139" s="220"/>
    </row>
    <row r="140" spans="1:12" s="99" customFormat="1" ht="15.95" customHeight="1" x14ac:dyDescent="0.25">
      <c r="A140" s="82"/>
      <c r="B140" s="35" t="s">
        <v>267</v>
      </c>
      <c r="C140" s="92" t="str">
        <f>'Прайс повний'!C175</f>
        <v>Затискач прут d16/смуга/дріт d8-10</v>
      </c>
      <c r="D140" s="93" t="s">
        <v>160</v>
      </c>
      <c r="E140" s="94"/>
      <c r="F140" s="95" t="s">
        <v>13</v>
      </c>
      <c r="G140" s="95"/>
      <c r="H140" s="96"/>
      <c r="I140" s="59">
        <f>'Прайс Громовик'!J132</f>
        <v>101.34</v>
      </c>
      <c r="J140" s="86">
        <f>'Прайс Громовик'!K132</f>
        <v>0</v>
      </c>
      <c r="K140" s="87">
        <f t="shared" si="9"/>
        <v>0</v>
      </c>
      <c r="L140" s="98"/>
    </row>
    <row r="141" spans="1:12" s="99" customFormat="1" ht="15.95" customHeight="1" x14ac:dyDescent="0.25">
      <c r="A141" s="82"/>
      <c r="B141" s="35" t="s">
        <v>268</v>
      </c>
      <c r="C141" s="92" t="str">
        <f>'Прайс повний'!C176</f>
        <v>Затискач прут d16/смуга/дріт d8-10 (гар.цинк.)</v>
      </c>
      <c r="D141" s="93" t="s">
        <v>153</v>
      </c>
      <c r="E141" s="94"/>
      <c r="F141" s="95" t="s">
        <v>13</v>
      </c>
      <c r="G141" s="95"/>
      <c r="H141" s="96"/>
      <c r="I141" s="59">
        <f>'Прайс Громовик'!J133</f>
        <v>130.06</v>
      </c>
      <c r="J141" s="86">
        <f>'Прайс Громовик'!K133</f>
        <v>0</v>
      </c>
      <c r="K141" s="87">
        <f t="shared" si="9"/>
        <v>0</v>
      </c>
      <c r="L141" s="98"/>
    </row>
    <row r="142" spans="1:12" s="99" customFormat="1" ht="15.95" customHeight="1" x14ac:dyDescent="0.25">
      <c r="A142" s="82"/>
      <c r="B142" s="35" t="s">
        <v>269</v>
      </c>
      <c r="C142" s="92" t="str">
        <f>'Прайс повний'!C180</f>
        <v>Затискач прут d16/смуга/дріт d8-10 (нержавійка)</v>
      </c>
      <c r="D142" s="100" t="s">
        <v>202</v>
      </c>
      <c r="E142" s="101"/>
      <c r="F142" s="95" t="s">
        <v>13</v>
      </c>
      <c r="G142" s="102"/>
      <c r="H142" s="103"/>
      <c r="I142" s="59">
        <f>'Прайс Громовик'!J134</f>
        <v>159.80000000000001</v>
      </c>
      <c r="J142" s="86">
        <f>'Прайс Громовик'!K134</f>
        <v>0</v>
      </c>
      <c r="K142" s="87">
        <f t="shared" si="9"/>
        <v>0</v>
      </c>
      <c r="L142" s="98"/>
    </row>
    <row r="143" spans="1:12" s="99" customFormat="1" ht="15.95" customHeight="1" x14ac:dyDescent="0.25">
      <c r="A143" s="82"/>
      <c r="B143" s="35" t="s">
        <v>936</v>
      </c>
      <c r="C143" s="92" t="str">
        <f>'Прайс повний'!C177</f>
        <v>Затискач прут d16-20/смуга 40/дріт d8-10 (гар.цинк.)</v>
      </c>
      <c r="D143" s="93" t="s">
        <v>935</v>
      </c>
      <c r="E143" s="94"/>
      <c r="F143" s="95" t="s">
        <v>13</v>
      </c>
      <c r="G143" s="95"/>
      <c r="H143" s="96"/>
      <c r="I143" s="236">
        <f>'Прайс Громовик'!J144</f>
        <v>172.87</v>
      </c>
      <c r="J143" s="86">
        <f>'Прайс Громовик'!K144</f>
        <v>0</v>
      </c>
      <c r="K143" s="87">
        <f t="shared" si="9"/>
        <v>0</v>
      </c>
      <c r="L143" s="220"/>
    </row>
    <row r="144" spans="1:12" s="99" customFormat="1" ht="15.95" customHeight="1" x14ac:dyDescent="0.25">
      <c r="A144" s="82"/>
      <c r="B144" s="35" t="s">
        <v>1811</v>
      </c>
      <c r="C144" s="92" t="str">
        <f>'Прайс повний'!C178</f>
        <v>Затискач прут d16/смуга 40/дріт d8-10</v>
      </c>
      <c r="D144" s="93" t="s">
        <v>1807</v>
      </c>
      <c r="E144" s="493"/>
      <c r="F144" s="95" t="s">
        <v>13</v>
      </c>
      <c r="G144" s="430"/>
      <c r="H144" s="892"/>
      <c r="I144" s="236">
        <f>'Прайс Громовик'!J145</f>
        <v>93.76</v>
      </c>
      <c r="J144" s="86">
        <f>'Прайс Громовик'!K145</f>
        <v>0</v>
      </c>
      <c r="K144" s="428">
        <f>I144*J144</f>
        <v>0</v>
      </c>
      <c r="L144" s="463"/>
    </row>
    <row r="145" spans="1:12" s="99" customFormat="1" ht="15.95" customHeight="1" x14ac:dyDescent="0.25">
      <c r="A145" s="82"/>
      <c r="B145" s="35" t="s">
        <v>1812</v>
      </c>
      <c r="C145" s="92" t="str">
        <f>'Прайс повний'!C179</f>
        <v>Затискач прут d16/смуга 40/дріт d8-10 (гар.цинк)</v>
      </c>
      <c r="D145" s="93" t="s">
        <v>1808</v>
      </c>
      <c r="E145" s="493"/>
      <c r="F145" s="95" t="s">
        <v>13</v>
      </c>
      <c r="G145" s="430"/>
      <c r="H145" s="892"/>
      <c r="I145" s="236">
        <f>'Прайс Громовик'!J146</f>
        <v>107.08</v>
      </c>
      <c r="J145" s="86">
        <f>'Прайс Громовик'!K146</f>
        <v>0</v>
      </c>
      <c r="K145" s="428">
        <f>I145*J145</f>
        <v>0</v>
      </c>
      <c r="L145" s="463"/>
    </row>
    <row r="146" spans="1:12" s="99" customFormat="1" ht="15.95" customHeight="1" x14ac:dyDescent="0.25">
      <c r="A146" s="82"/>
      <c r="B146" s="35" t="s">
        <v>1190</v>
      </c>
      <c r="C146" s="35" t="s">
        <v>1708</v>
      </c>
      <c r="D146" s="93" t="str">
        <f>'Прайс повний'!D181</f>
        <v>80 105</v>
      </c>
      <c r="E146" s="94"/>
      <c r="F146" s="5" t="s">
        <v>13</v>
      </c>
      <c r="G146" s="95"/>
      <c r="H146" s="96"/>
      <c r="I146" s="59">
        <f>'Прайс Громовик'!J106</f>
        <v>82.57</v>
      </c>
      <c r="J146" s="86">
        <f>'Прайс Громовик'!K106</f>
        <v>0</v>
      </c>
      <c r="K146" s="87">
        <f t="shared" si="9"/>
        <v>0</v>
      </c>
      <c r="L146" s="220"/>
    </row>
    <row r="147" spans="1:12" ht="15.95" customHeight="1" x14ac:dyDescent="0.25">
      <c r="A147" s="82"/>
      <c r="B147" s="35" t="s">
        <v>595</v>
      </c>
      <c r="C147" s="35" t="str">
        <f>'Прайс повний'!C182</f>
        <v>Затискач смуга/смуга (гар.цинк.)</v>
      </c>
      <c r="D147" s="4" t="s">
        <v>596</v>
      </c>
      <c r="E147" s="78"/>
      <c r="F147" s="5" t="s">
        <v>13</v>
      </c>
      <c r="G147" s="80"/>
      <c r="H147" s="81"/>
      <c r="I147" s="59">
        <f>'Прайс Громовик'!J107</f>
        <v>99.51</v>
      </c>
      <c r="J147" s="86">
        <f>'Прайс Громовик'!K107</f>
        <v>0</v>
      </c>
      <c r="K147" s="87">
        <f t="shared" si="9"/>
        <v>0</v>
      </c>
      <c r="L147" s="27"/>
    </row>
    <row r="148" spans="1:12" ht="15.95" customHeight="1" x14ac:dyDescent="0.25">
      <c r="A148" s="218"/>
      <c r="B148" s="35" t="s">
        <v>1066</v>
      </c>
      <c r="C148" s="35" t="str">
        <f>'Прайс повний'!C183</f>
        <v>Затискач смуга/смуга 40</v>
      </c>
      <c r="D148" s="4" t="str">
        <f>'Прайс повний'!D183</f>
        <v>80 404</v>
      </c>
      <c r="E148" s="9"/>
      <c r="F148" s="5" t="s">
        <v>13</v>
      </c>
      <c r="G148" s="5"/>
      <c r="H148" s="49"/>
      <c r="I148" s="59">
        <f>'Прайс Громовик'!J135</f>
        <v>91.1</v>
      </c>
      <c r="J148" s="86">
        <f>'Прайс Громовик'!K135</f>
        <v>0</v>
      </c>
      <c r="K148" s="87">
        <f t="shared" si="9"/>
        <v>0</v>
      </c>
      <c r="L148" s="220"/>
    </row>
    <row r="149" spans="1:12" ht="15.95" customHeight="1" x14ac:dyDescent="0.25">
      <c r="A149" s="218"/>
      <c r="B149" s="35" t="s">
        <v>924</v>
      </c>
      <c r="C149" s="35" t="str">
        <f>'Прайс повний'!C184</f>
        <v>Затискач смуга/смуга 40 (гар.цинк.)</v>
      </c>
      <c r="D149" s="4" t="s">
        <v>923</v>
      </c>
      <c r="E149" s="78"/>
      <c r="F149" s="5" t="s">
        <v>13</v>
      </c>
      <c r="G149" s="80"/>
      <c r="H149" s="81"/>
      <c r="I149" s="236">
        <f>'Прайс Громовик'!J136</f>
        <v>123.43</v>
      </c>
      <c r="J149" s="86">
        <f>'Прайс Громовик'!K136</f>
        <v>0</v>
      </c>
      <c r="K149" s="87">
        <f t="shared" si="9"/>
        <v>0</v>
      </c>
      <c r="L149" s="149"/>
    </row>
    <row r="150" spans="1:12" x14ac:dyDescent="0.2">
      <c r="J150" s="86"/>
    </row>
    <row r="151" spans="1:12" s="99" customFormat="1" ht="15.95" customHeight="1" x14ac:dyDescent="0.25">
      <c r="A151" s="82"/>
      <c r="B151" s="92" t="s">
        <v>746</v>
      </c>
      <c r="C151" s="92" t="str">
        <f>'Прайс повний'!C188</f>
        <v>Натяжний затискач</v>
      </c>
      <c r="D151" s="93" t="s">
        <v>739</v>
      </c>
      <c r="E151" s="94"/>
      <c r="F151" s="95" t="s">
        <v>13</v>
      </c>
      <c r="G151" s="95"/>
      <c r="H151" s="96"/>
      <c r="I151" s="59">
        <f>'Прайс Громовик'!J148</f>
        <v>219.67</v>
      </c>
      <c r="J151" s="86">
        <f>'Прайс Громовик'!K148</f>
        <v>0</v>
      </c>
      <c r="K151" s="104">
        <f t="shared" ref="K151:K173" si="10">I151*J151</f>
        <v>0</v>
      </c>
      <c r="L151" s="27"/>
    </row>
    <row r="152" spans="1:12" s="99" customFormat="1" ht="15.95" customHeight="1" x14ac:dyDescent="0.25">
      <c r="A152" s="82"/>
      <c r="B152" s="92" t="s">
        <v>747</v>
      </c>
      <c r="C152" s="92" t="str">
        <f>'Прайс повний'!C189</f>
        <v>Труба натяжна 30</v>
      </c>
      <c r="D152" s="93" t="s">
        <v>749</v>
      </c>
      <c r="E152" s="94"/>
      <c r="F152" s="95" t="s">
        <v>13</v>
      </c>
      <c r="G152" s="95"/>
      <c r="H152" s="96"/>
      <c r="I152" s="59">
        <f>'Прайс Громовик'!J149</f>
        <v>160.78</v>
      </c>
      <c r="J152" s="86">
        <f>'Прайс Громовик'!K149</f>
        <v>0</v>
      </c>
      <c r="K152" s="104">
        <f t="shared" si="10"/>
        <v>0</v>
      </c>
      <c r="L152" s="27"/>
    </row>
    <row r="153" spans="1:12" s="99" customFormat="1" ht="15.95" customHeight="1" x14ac:dyDescent="0.25">
      <c r="A153" s="82"/>
      <c r="B153" s="92" t="s">
        <v>1582</v>
      </c>
      <c r="C153" s="92" t="str">
        <f>'Прайс повний'!C190</f>
        <v>Труба натяжна 40</v>
      </c>
      <c r="D153" s="93" t="s">
        <v>750</v>
      </c>
      <c r="E153" s="94"/>
      <c r="F153" s="95" t="s">
        <v>13</v>
      </c>
      <c r="G153" s="95"/>
      <c r="H153" s="96"/>
      <c r="I153" s="59">
        <f>'Прайс Громовик'!J150</f>
        <v>191.45</v>
      </c>
      <c r="J153" s="86">
        <f>'Прайс Громовик'!K150</f>
        <v>0</v>
      </c>
      <c r="K153" s="104">
        <f t="shared" si="10"/>
        <v>0</v>
      </c>
      <c r="L153" s="27"/>
    </row>
    <row r="154" spans="1:12" s="99" customFormat="1" ht="15.95" customHeight="1" x14ac:dyDescent="0.25">
      <c r="A154" s="82"/>
      <c r="B154" s="92" t="s">
        <v>1583</v>
      </c>
      <c r="C154" s="92" t="str">
        <f>'Прайс повний'!C191</f>
        <v>Термокомпенсатор</v>
      </c>
      <c r="D154" s="215" t="str">
        <f>'Прайс повний'!D191</f>
        <v>70 810</v>
      </c>
      <c r="E154" s="94"/>
      <c r="F154" s="95" t="s">
        <v>13</v>
      </c>
      <c r="G154" s="95"/>
      <c r="H154" s="96"/>
      <c r="I154" s="59">
        <f>'Прайс Громовик'!J151</f>
        <v>101.52</v>
      </c>
      <c r="J154" s="86">
        <f>'Прайс Громовик'!K151</f>
        <v>0</v>
      </c>
      <c r="K154" s="104">
        <f t="shared" si="10"/>
        <v>0</v>
      </c>
      <c r="L154" s="27"/>
    </row>
    <row r="155" spans="1:12" s="99" customFormat="1" ht="15.95" customHeight="1" x14ac:dyDescent="0.25">
      <c r="A155" s="82"/>
      <c r="B155" s="92" t="s">
        <v>1212</v>
      </c>
      <c r="C155" s="92" t="s">
        <v>1209</v>
      </c>
      <c r="D155" s="215">
        <f>'Прайс повний'!D192</f>
        <v>68010</v>
      </c>
      <c r="E155" s="94"/>
      <c r="F155" s="95" t="s">
        <v>13</v>
      </c>
      <c r="G155" s="95"/>
      <c r="H155" s="96"/>
      <c r="I155" s="59">
        <f>'Прайс Громовик'!J152</f>
        <v>389.7</v>
      </c>
      <c r="J155" s="86">
        <f>'Прайс Громовик'!K152</f>
        <v>0</v>
      </c>
      <c r="K155" s="104">
        <f t="shared" si="10"/>
        <v>0</v>
      </c>
      <c r="L155" s="220"/>
    </row>
    <row r="156" spans="1:12" s="99" customFormat="1" ht="15.95" customHeight="1" x14ac:dyDescent="0.25">
      <c r="A156" s="82"/>
      <c r="B156" s="92" t="s">
        <v>1213</v>
      </c>
      <c r="C156" s="92" t="s">
        <v>1209</v>
      </c>
      <c r="D156" s="215">
        <f>'Прайс повний'!D193</f>
        <v>68020</v>
      </c>
      <c r="E156" s="94"/>
      <c r="F156" s="95" t="s">
        <v>13</v>
      </c>
      <c r="G156" s="95"/>
      <c r="H156" s="96"/>
      <c r="I156" s="59">
        <f>'Прайс Громовик'!J153</f>
        <v>561.6</v>
      </c>
      <c r="J156" s="86">
        <f>'Прайс Громовик'!K153</f>
        <v>0</v>
      </c>
      <c r="K156" s="104">
        <f t="shared" si="10"/>
        <v>0</v>
      </c>
      <c r="L156" s="220"/>
    </row>
    <row r="157" spans="1:12" s="99" customFormat="1" ht="15.95" customHeight="1" x14ac:dyDescent="0.25">
      <c r="A157" s="82"/>
      <c r="B157" s="403" t="s">
        <v>1246</v>
      </c>
      <c r="C157" s="92" t="s">
        <v>1243</v>
      </c>
      <c r="D157" s="215">
        <f>'Прайс повний'!D194</f>
        <v>68030</v>
      </c>
      <c r="E157" s="404"/>
      <c r="F157" s="95" t="s">
        <v>13</v>
      </c>
      <c r="G157" s="405"/>
      <c r="H157" s="406"/>
      <c r="I157" s="59">
        <f>'Прайс Громовик'!J154</f>
        <v>856.8</v>
      </c>
      <c r="J157" s="86">
        <f>'Прайс Громовик'!K154</f>
        <v>0</v>
      </c>
      <c r="K157" s="104">
        <f t="shared" si="10"/>
        <v>0</v>
      </c>
      <c r="L157" s="407"/>
    </row>
    <row r="158" spans="1:12" s="99" customFormat="1" ht="15.95" customHeight="1" x14ac:dyDescent="0.25">
      <c r="A158" s="82"/>
      <c r="B158" s="92" t="s">
        <v>748</v>
      </c>
      <c r="C158" s="92" t="str">
        <f>'Прайс повний'!C195</f>
        <v>Екран струмовідвідного дроту</v>
      </c>
      <c r="D158" s="93" t="s">
        <v>751</v>
      </c>
      <c r="E158" s="94"/>
      <c r="F158" s="95" t="s">
        <v>13</v>
      </c>
      <c r="G158" s="95"/>
      <c r="H158" s="96"/>
      <c r="I158" s="59">
        <f>'Прайс Громовик'!J155</f>
        <v>393.5</v>
      </c>
      <c r="J158" s="86">
        <f>'Прайс Громовик'!K155</f>
        <v>0</v>
      </c>
      <c r="K158" s="104">
        <f t="shared" si="10"/>
        <v>0</v>
      </c>
      <c r="L158" s="27"/>
    </row>
    <row r="159" spans="1:12" s="99" customFormat="1" ht="15.95" customHeight="1" x14ac:dyDescent="0.25">
      <c r="A159" s="82"/>
      <c r="B159" s="92"/>
      <c r="C159" s="92"/>
      <c r="D159" s="93"/>
      <c r="E159" s="94"/>
      <c r="F159" s="95"/>
      <c r="G159" s="95"/>
      <c r="H159" s="96"/>
      <c r="I159" s="59"/>
      <c r="J159" s="86">
        <f>'Прайс Громовик'!K156</f>
        <v>0</v>
      </c>
      <c r="K159" s="104">
        <f>I159*J159</f>
        <v>0</v>
      </c>
      <c r="L159" s="220"/>
    </row>
    <row r="160" spans="1:12" ht="15.95" customHeight="1" x14ac:dyDescent="0.25">
      <c r="A160" s="17"/>
      <c r="B160" s="45" t="s">
        <v>844</v>
      </c>
      <c r="C160" s="35" t="str">
        <f>'Прайс повний'!C197</f>
        <v>Блискавкоприймач алюмінієвий ALT-1500</v>
      </c>
      <c r="D160" s="38" t="str">
        <f>'Прайс повний'!D197</f>
        <v>50 011</v>
      </c>
      <c r="E160" s="7" t="s">
        <v>68</v>
      </c>
      <c r="F160" s="5" t="s">
        <v>13</v>
      </c>
      <c r="G160" s="5"/>
      <c r="H160" s="5"/>
      <c r="I160" s="59">
        <f>'Прайс Громовик'!J157</f>
        <v>445.4</v>
      </c>
      <c r="J160" s="86">
        <f>'Прайс Громовик'!K157</f>
        <v>0</v>
      </c>
      <c r="K160" s="87">
        <f t="shared" si="10"/>
        <v>0</v>
      </c>
      <c r="L160" s="27"/>
    </row>
    <row r="161" spans="1:12" ht="15.95" customHeight="1" x14ac:dyDescent="0.25">
      <c r="A161" s="18"/>
      <c r="B161" s="45" t="s">
        <v>843</v>
      </c>
      <c r="C161" s="35" t="str">
        <f>'Прайс повний'!C198</f>
        <v>Блискавкоприймач алюмінієвий ALT-2000</v>
      </c>
      <c r="D161" s="38" t="str">
        <f>'Прайс повний'!D198</f>
        <v>50 021</v>
      </c>
      <c r="E161" s="7" t="s">
        <v>69</v>
      </c>
      <c r="F161" s="5" t="s">
        <v>13</v>
      </c>
      <c r="G161" s="5"/>
      <c r="H161" s="5">
        <v>480</v>
      </c>
      <c r="I161" s="59">
        <f>'Прайс Громовик'!J158</f>
        <v>543.25</v>
      </c>
      <c r="J161" s="86">
        <f>'Прайс Громовик'!K158</f>
        <v>0</v>
      </c>
      <c r="K161" s="87">
        <f t="shared" si="10"/>
        <v>0</v>
      </c>
      <c r="L161" s="27"/>
    </row>
    <row r="162" spans="1:12" ht="15.95" customHeight="1" x14ac:dyDescent="0.25">
      <c r="A162" s="18"/>
      <c r="B162" s="45" t="s">
        <v>70</v>
      </c>
      <c r="C162" s="35" t="str">
        <f>'Прайс повний'!C199</f>
        <v>Блискавкоприймач алюмінієвий ALT-2500</v>
      </c>
      <c r="D162" s="38" t="str">
        <f>'Прайс повний'!D199</f>
        <v>50 031</v>
      </c>
      <c r="E162" s="7" t="s">
        <v>71</v>
      </c>
      <c r="F162" s="5" t="s">
        <v>13</v>
      </c>
      <c r="G162" s="5"/>
      <c r="H162" s="5"/>
      <c r="I162" s="59">
        <f>'Прайс Громовик'!J159</f>
        <v>671.49</v>
      </c>
      <c r="J162" s="86">
        <f>'Прайс Громовик'!K159</f>
        <v>0</v>
      </c>
      <c r="K162" s="87">
        <f t="shared" si="10"/>
        <v>0</v>
      </c>
      <c r="L162" s="27"/>
    </row>
    <row r="163" spans="1:12" ht="15" customHeight="1" x14ac:dyDescent="0.25">
      <c r="A163" s="19"/>
      <c r="B163" s="45" t="s">
        <v>72</v>
      </c>
      <c r="C163" s="35" t="str">
        <f>'Прайс повний'!C200</f>
        <v>Блискавкоприймач алюмінієвий ALT-3000</v>
      </c>
      <c r="D163" s="38" t="str">
        <f>'Прайс повний'!D200</f>
        <v>50 041</v>
      </c>
      <c r="E163" s="7" t="s">
        <v>73</v>
      </c>
      <c r="F163" s="5" t="s">
        <v>13</v>
      </c>
      <c r="G163" s="5"/>
      <c r="H163" s="5"/>
      <c r="I163" s="59">
        <f>'Прайс Громовик'!J160</f>
        <v>769.34</v>
      </c>
      <c r="J163" s="86">
        <f>'Прайс Громовик'!K160</f>
        <v>0</v>
      </c>
      <c r="K163" s="87">
        <f t="shared" si="10"/>
        <v>0</v>
      </c>
      <c r="L163" s="27"/>
    </row>
    <row r="164" spans="1:12" ht="15" customHeight="1" x14ac:dyDescent="0.25">
      <c r="A164" s="18"/>
      <c r="B164" s="35" t="str">
        <f>'Прайс повний'!A201</f>
        <v>53/16/15</v>
      </c>
      <c r="C164" s="35" t="str">
        <f>'Прайс повний'!C201</f>
        <v>Блискавкоприймач алюмінієвий різьбовий ALR-1500</v>
      </c>
      <c r="D164" s="38" t="str">
        <f>'Прайс повний'!D201</f>
        <v>53 015</v>
      </c>
      <c r="E164" s="9"/>
      <c r="F164" s="5" t="s">
        <v>13</v>
      </c>
      <c r="G164" s="5"/>
      <c r="H164" s="49"/>
      <c r="I164" s="59">
        <f>'Прайс Громовик'!J161</f>
        <v>523.95000000000005</v>
      </c>
      <c r="J164" s="86">
        <f>'Прайс Громовик'!K161</f>
        <v>0</v>
      </c>
      <c r="K164" s="87">
        <f t="shared" si="10"/>
        <v>0</v>
      </c>
      <c r="L164" s="27"/>
    </row>
    <row r="165" spans="1:12" ht="15" customHeight="1" x14ac:dyDescent="0.25">
      <c r="A165" s="18"/>
      <c r="B165" s="35" t="str">
        <f>'Прайс повний'!A202</f>
        <v>53/16/20</v>
      </c>
      <c r="C165" s="35" t="str">
        <f>'Прайс повний'!C202</f>
        <v>Блискавкоприймач алюмінієвий різьбовий ALR-2000</v>
      </c>
      <c r="D165" s="38" t="str">
        <f>'Прайс повний'!D202</f>
        <v>53 020</v>
      </c>
      <c r="E165" s="9"/>
      <c r="F165" s="5" t="s">
        <v>13</v>
      </c>
      <c r="G165" s="5"/>
      <c r="H165" s="49"/>
      <c r="I165" s="59">
        <f>'Прайс Громовик'!J162</f>
        <v>664.13</v>
      </c>
      <c r="J165" s="86">
        <f>'Прайс Громовик'!K162</f>
        <v>0</v>
      </c>
      <c r="K165" s="87">
        <f t="shared" si="10"/>
        <v>0</v>
      </c>
      <c r="L165" s="27"/>
    </row>
    <row r="166" spans="1:12" ht="15" customHeight="1" x14ac:dyDescent="0.25">
      <c r="A166" s="18"/>
      <c r="B166" s="35" t="str">
        <f>'Прайс повний'!A203</f>
        <v>53/16/25</v>
      </c>
      <c r="C166" s="35" t="str">
        <f>'Прайс повний'!C203</f>
        <v>Блискавкоприймач алюмінієвий різьбовий ALR-2500</v>
      </c>
      <c r="D166" s="38" t="str">
        <f>'Прайс повний'!D203</f>
        <v>53 025</v>
      </c>
      <c r="E166" s="9"/>
      <c r="F166" s="5" t="s">
        <v>13</v>
      </c>
      <c r="G166" s="5"/>
      <c r="H166" s="49"/>
      <c r="I166" s="59">
        <f>'Прайс Громовик'!J163</f>
        <v>865.46</v>
      </c>
      <c r="J166" s="86">
        <f>'Прайс Громовик'!K163</f>
        <v>0</v>
      </c>
      <c r="K166" s="87">
        <f t="shared" si="10"/>
        <v>0</v>
      </c>
      <c r="L166" s="27"/>
    </row>
    <row r="167" spans="1:12" ht="15" customHeight="1" x14ac:dyDescent="0.25">
      <c r="A167" s="18"/>
      <c r="B167" s="35" t="str">
        <f>'Прайс повний'!A204</f>
        <v>53/16/30</v>
      </c>
      <c r="C167" s="35" t="str">
        <f>'Прайс повний'!C204</f>
        <v>Блискавкоприймач алюмінієвий різьбовий ALR-3000</v>
      </c>
      <c r="D167" s="38" t="str">
        <f>'Прайс повний'!D204</f>
        <v>53 030</v>
      </c>
      <c r="E167" s="9"/>
      <c r="F167" s="5" t="s">
        <v>13</v>
      </c>
      <c r="G167" s="5"/>
      <c r="H167" s="49"/>
      <c r="I167" s="59">
        <f>'Прайс Громовик'!J164</f>
        <v>1039.69</v>
      </c>
      <c r="J167" s="86">
        <f>'Прайс Громовик'!K164</f>
        <v>0</v>
      </c>
      <c r="K167" s="87">
        <f t="shared" si="10"/>
        <v>0</v>
      </c>
      <c r="L167" s="27"/>
    </row>
    <row r="168" spans="1:12" ht="15" customHeight="1" x14ac:dyDescent="0.25">
      <c r="A168" s="18"/>
      <c r="B168" s="35" t="str">
        <f>'Прайс повний'!A205</f>
        <v>53/16/35</v>
      </c>
      <c r="C168" s="35" t="str">
        <f>'Прайс повний'!C205</f>
        <v>Блискавкоприймач алюмінієвий різьбовий ALR-3500</v>
      </c>
      <c r="D168" s="38" t="str">
        <f>'Прайс повний'!D205</f>
        <v>53 035</v>
      </c>
      <c r="E168" s="9"/>
      <c r="F168" s="5" t="s">
        <v>13</v>
      </c>
      <c r="G168" s="5"/>
      <c r="H168" s="49"/>
      <c r="I168" s="59">
        <f>'Прайс Громовик'!J165</f>
        <v>1254.75</v>
      </c>
      <c r="J168" s="86">
        <f>'Прайс Громовик'!K165</f>
        <v>0</v>
      </c>
      <c r="K168" s="87">
        <f t="shared" si="10"/>
        <v>0</v>
      </c>
      <c r="L168" s="27"/>
    </row>
    <row r="169" spans="1:12" ht="15" customHeight="1" x14ac:dyDescent="0.25">
      <c r="A169" s="18"/>
      <c r="B169" s="35" t="str">
        <f>'Прайс повний'!A206</f>
        <v>53/16/40</v>
      </c>
      <c r="C169" s="35" t="str">
        <f>'Прайс повний'!C206</f>
        <v>Блискавкоприймач алюмінієвий різьбовий ALR-4000</v>
      </c>
      <c r="D169" s="38" t="str">
        <f>'Прайс повний'!D206</f>
        <v>53 040</v>
      </c>
      <c r="E169" s="9"/>
      <c r="F169" s="5" t="s">
        <v>13</v>
      </c>
      <c r="G169" s="5"/>
      <c r="H169" s="49"/>
      <c r="I169" s="59">
        <f>'Прайс Громовик'!J166</f>
        <v>1422.92</v>
      </c>
      <c r="J169" s="86">
        <f>'Прайс Громовик'!K166</f>
        <v>0</v>
      </c>
      <c r="K169" s="87">
        <f t="shared" si="10"/>
        <v>0</v>
      </c>
      <c r="L169" s="27"/>
    </row>
    <row r="170" spans="1:12" ht="15" customHeight="1" x14ac:dyDescent="0.25">
      <c r="A170" s="18"/>
      <c r="B170" s="424" t="s">
        <v>1409</v>
      </c>
      <c r="C170" s="35" t="s">
        <v>1402</v>
      </c>
      <c r="D170" s="425" t="s">
        <v>1405</v>
      </c>
      <c r="E170" s="417"/>
      <c r="F170" s="5" t="s">
        <v>13</v>
      </c>
      <c r="G170" s="418"/>
      <c r="H170" s="426"/>
      <c r="I170" s="59">
        <f>'Прайс Громовик'!J167</f>
        <v>1578.12</v>
      </c>
      <c r="J170" s="86">
        <f>'Прайс Громовик'!K167</f>
        <v>0</v>
      </c>
      <c r="K170" s="428">
        <f>I170*J170</f>
        <v>0</v>
      </c>
      <c r="L170" s="463"/>
    </row>
    <row r="171" spans="1:12" ht="15" customHeight="1" x14ac:dyDescent="0.25">
      <c r="A171" s="18"/>
      <c r="B171" s="424" t="s">
        <v>1410</v>
      </c>
      <c r="C171" s="35" t="s">
        <v>1403</v>
      </c>
      <c r="D171" s="425" t="s">
        <v>1406</v>
      </c>
      <c r="E171" s="417"/>
      <c r="F171" s="5" t="s">
        <v>13</v>
      </c>
      <c r="G171" s="418"/>
      <c r="H171" s="426"/>
      <c r="I171" s="59">
        <f>'Прайс Громовик'!J168</f>
        <v>2121.75</v>
      </c>
      <c r="J171" s="86">
        <f>'Прайс Громовик'!K168</f>
        <v>0</v>
      </c>
      <c r="K171" s="428">
        <f>I171*J171</f>
        <v>0</v>
      </c>
      <c r="L171" s="463"/>
    </row>
    <row r="172" spans="1:12" ht="15" customHeight="1" x14ac:dyDescent="0.25">
      <c r="A172" s="18"/>
      <c r="B172" s="424" t="s">
        <v>1411</v>
      </c>
      <c r="C172" s="35" t="s">
        <v>1404</v>
      </c>
      <c r="D172" s="425" t="s">
        <v>1407</v>
      </c>
      <c r="E172" s="417"/>
      <c r="F172" s="5" t="s">
        <v>13</v>
      </c>
      <c r="G172" s="418"/>
      <c r="H172" s="426"/>
      <c r="I172" s="59">
        <f>'Прайс Громовик'!J169</f>
        <v>2926.17</v>
      </c>
      <c r="J172" s="86">
        <f>'Прайс Громовик'!K169</f>
        <v>0</v>
      </c>
      <c r="K172" s="428">
        <f>I172*J172</f>
        <v>0</v>
      </c>
      <c r="L172" s="463"/>
    </row>
    <row r="173" spans="1:12" ht="15" customHeight="1" x14ac:dyDescent="0.25">
      <c r="A173" s="18"/>
      <c r="B173" s="83" t="str">
        <f>'Прайс повний'!A210</f>
        <v>50/10/101</v>
      </c>
      <c r="C173" s="35" t="str">
        <f>'Прайс повний'!C210</f>
        <v>Коньковий блискавкоприймач 1м одинарний (півкруглий)</v>
      </c>
      <c r="D173" s="4" t="s">
        <v>733</v>
      </c>
      <c r="E173" s="78"/>
      <c r="F173" s="5" t="s">
        <v>13</v>
      </c>
      <c r="G173" s="80"/>
      <c r="H173" s="81"/>
      <c r="I173" s="59">
        <f>'Прайс Громовик'!J170</f>
        <v>562.4</v>
      </c>
      <c r="J173" s="86">
        <f>'Прайс Громовик'!K170</f>
        <v>0</v>
      </c>
      <c r="K173" s="148">
        <f t="shared" si="10"/>
        <v>0</v>
      </c>
      <c r="L173" s="149"/>
    </row>
    <row r="174" spans="1:12" ht="15" customHeight="1" x14ac:dyDescent="0.25">
      <c r="A174" s="18"/>
      <c r="B174" s="83" t="str">
        <f>'Прайс повний'!A211</f>
        <v>50/10/105</v>
      </c>
      <c r="C174" s="35" t="str">
        <f>'Прайс повний'!C211</f>
        <v>Коньковий блискавкоприймач 1,5м одинарний (півкруглий)</v>
      </c>
      <c r="D174" s="4" t="s">
        <v>734</v>
      </c>
      <c r="E174" s="78"/>
      <c r="F174" s="5" t="s">
        <v>13</v>
      </c>
      <c r="G174" s="80"/>
      <c r="H174" s="81"/>
      <c r="I174" s="59">
        <f>'Прайс Громовик'!J171</f>
        <v>580.83000000000004</v>
      </c>
      <c r="J174" s="86">
        <f>'Прайс Громовик'!K171</f>
        <v>0</v>
      </c>
      <c r="K174" s="148">
        <f t="shared" ref="K174:K191" si="11">I174*J174</f>
        <v>0</v>
      </c>
      <c r="L174" s="149"/>
    </row>
    <row r="175" spans="1:12" ht="15" customHeight="1" x14ac:dyDescent="0.25">
      <c r="A175" s="18"/>
      <c r="B175" s="83" t="str">
        <f>'Прайс повний'!A212</f>
        <v>50/10/201</v>
      </c>
      <c r="C175" s="35" t="str">
        <f>'Прайс повний'!C212</f>
        <v>Коньковий блискавкоприймач 1м одинарний (кутовий)</v>
      </c>
      <c r="D175" s="4" t="s">
        <v>735</v>
      </c>
      <c r="E175" s="78"/>
      <c r="F175" s="5" t="s">
        <v>13</v>
      </c>
      <c r="G175" s="80"/>
      <c r="H175" s="81"/>
      <c r="I175" s="59">
        <f>'Прайс Громовик'!J172</f>
        <v>551.08000000000004</v>
      </c>
      <c r="J175" s="86">
        <f>'Прайс Громовик'!K172</f>
        <v>0</v>
      </c>
      <c r="K175" s="148">
        <f t="shared" si="11"/>
        <v>0</v>
      </c>
      <c r="L175" s="149"/>
    </row>
    <row r="176" spans="1:12" ht="15" customHeight="1" x14ac:dyDescent="0.25">
      <c r="A176" s="18"/>
      <c r="B176" s="424" t="s">
        <v>1384</v>
      </c>
      <c r="C176" s="35" t="s">
        <v>1387</v>
      </c>
      <c r="D176" s="425" t="s">
        <v>1388</v>
      </c>
      <c r="E176" s="417"/>
      <c r="F176" s="5" t="s">
        <v>13</v>
      </c>
      <c r="G176" s="418"/>
      <c r="H176" s="426"/>
      <c r="I176" s="59">
        <f>'Прайс Громовик'!J173</f>
        <v>558.63</v>
      </c>
      <c r="J176" s="86">
        <f>'Прайс Громовик'!K173</f>
        <v>0</v>
      </c>
      <c r="K176" s="148">
        <f t="shared" si="11"/>
        <v>0</v>
      </c>
      <c r="L176" s="463"/>
    </row>
    <row r="177" spans="1:12" ht="15" customHeight="1" x14ac:dyDescent="0.25">
      <c r="A177" s="18"/>
      <c r="B177" s="424" t="s">
        <v>1385</v>
      </c>
      <c r="C177" s="35" t="s">
        <v>1390</v>
      </c>
      <c r="D177" s="425" t="s">
        <v>1389</v>
      </c>
      <c r="E177" s="417"/>
      <c r="F177" s="5" t="s">
        <v>13</v>
      </c>
      <c r="G177" s="418"/>
      <c r="H177" s="426"/>
      <c r="I177" s="59">
        <f>'Прайс Громовик'!J174</f>
        <v>599.88</v>
      </c>
      <c r="J177" s="86">
        <f>'Прайс Громовик'!K174</f>
        <v>0</v>
      </c>
      <c r="K177" s="148">
        <f t="shared" si="11"/>
        <v>0</v>
      </c>
      <c r="L177" s="463"/>
    </row>
    <row r="178" spans="1:12" ht="15" customHeight="1" x14ac:dyDescent="0.25">
      <c r="A178" s="18"/>
      <c r="B178" s="424" t="s">
        <v>1677</v>
      </c>
      <c r="C178" s="35" t="s">
        <v>1684</v>
      </c>
      <c r="D178" s="425" t="s">
        <v>1679</v>
      </c>
      <c r="E178" s="417"/>
      <c r="F178" s="5" t="s">
        <v>13</v>
      </c>
      <c r="G178" s="418"/>
      <c r="H178" s="426"/>
      <c r="I178" s="59">
        <f>'Прайс Громовик'!J175</f>
        <v>761.93</v>
      </c>
      <c r="J178" s="86">
        <f>'Прайс Громовик'!K175</f>
        <v>0</v>
      </c>
      <c r="K178" s="148">
        <f t="shared" si="11"/>
        <v>0</v>
      </c>
      <c r="L178" s="463"/>
    </row>
    <row r="179" spans="1:12" ht="15" customHeight="1" x14ac:dyDescent="0.25">
      <c r="A179" s="18"/>
      <c r="B179" s="424" t="s">
        <v>1678</v>
      </c>
      <c r="C179" s="35" t="s">
        <v>1685</v>
      </c>
      <c r="D179" s="425" t="s">
        <v>1680</v>
      </c>
      <c r="E179" s="417"/>
      <c r="F179" s="5" t="s">
        <v>13</v>
      </c>
      <c r="G179" s="418"/>
      <c r="H179" s="426"/>
      <c r="I179" s="59">
        <f>'Прайс Громовик'!J176</f>
        <v>958.8</v>
      </c>
      <c r="J179" s="86">
        <f>'Прайс Громовик'!K176</f>
        <v>0</v>
      </c>
      <c r="K179" s="148">
        <f t="shared" si="11"/>
        <v>0</v>
      </c>
      <c r="L179" s="463"/>
    </row>
    <row r="180" spans="1:12" ht="15" customHeight="1" x14ac:dyDescent="0.25">
      <c r="A180" s="18"/>
      <c r="B180" s="424" t="s">
        <v>1330</v>
      </c>
      <c r="C180" s="35" t="s">
        <v>1331</v>
      </c>
      <c r="D180" s="425" t="s">
        <v>1332</v>
      </c>
      <c r="E180" s="417"/>
      <c r="F180" s="5" t="s">
        <v>13</v>
      </c>
      <c r="G180" s="418"/>
      <c r="H180" s="426"/>
      <c r="I180" s="59">
        <f>'Прайс Громовик'!J177</f>
        <v>586.53</v>
      </c>
      <c r="J180" s="86">
        <f>'Прайс Громовик'!K177</f>
        <v>0</v>
      </c>
      <c r="K180" s="148">
        <f t="shared" si="11"/>
        <v>0</v>
      </c>
      <c r="L180" s="463"/>
    </row>
    <row r="181" spans="1:12" ht="15" customHeight="1" x14ac:dyDescent="0.25">
      <c r="A181" s="18"/>
      <c r="B181" s="424" t="s">
        <v>1333</v>
      </c>
      <c r="C181" s="35" t="s">
        <v>1334</v>
      </c>
      <c r="D181" s="425" t="s">
        <v>1335</v>
      </c>
      <c r="E181" s="417"/>
      <c r="F181" s="5" t="s">
        <v>13</v>
      </c>
      <c r="G181" s="418"/>
      <c r="H181" s="426"/>
      <c r="I181" s="59">
        <f>'Прайс Громовик'!J178</f>
        <v>605.75</v>
      </c>
      <c r="J181" s="86">
        <f>'Прайс Громовик'!K178</f>
        <v>0</v>
      </c>
      <c r="K181" s="148">
        <f t="shared" si="11"/>
        <v>0</v>
      </c>
      <c r="L181" s="463"/>
    </row>
    <row r="182" spans="1:12" ht="15" customHeight="1" x14ac:dyDescent="0.25">
      <c r="A182" s="18"/>
      <c r="B182" s="35" t="str">
        <f>'Прайс повний'!A219</f>
        <v>50/10/110</v>
      </c>
      <c r="C182" s="35" t="str">
        <f>'Прайс повний'!C219</f>
        <v>Коньковий блискавкоприймач 1м (півкруглий)</v>
      </c>
      <c r="D182" s="4" t="s">
        <v>650</v>
      </c>
      <c r="E182" s="9"/>
      <c r="F182" s="5" t="s">
        <v>13</v>
      </c>
      <c r="G182" s="5"/>
      <c r="H182" s="49"/>
      <c r="I182" s="59">
        <f>'Прайс Громовик'!J179</f>
        <v>737.96</v>
      </c>
      <c r="J182" s="86">
        <f>'Прайс Громовик'!K179</f>
        <v>0</v>
      </c>
      <c r="K182" s="148">
        <f t="shared" si="11"/>
        <v>0</v>
      </c>
      <c r="L182" s="27"/>
    </row>
    <row r="183" spans="1:12" ht="15" customHeight="1" x14ac:dyDescent="0.25">
      <c r="A183" s="18"/>
      <c r="B183" s="35" t="str">
        <f>'Прайс повний'!A220</f>
        <v>50/10/115</v>
      </c>
      <c r="C183" s="35" t="str">
        <f>'Прайс повний'!C220</f>
        <v>Коньковий блискавкоприймач 1,5м (півкруглий)</v>
      </c>
      <c r="D183" s="4" t="s">
        <v>651</v>
      </c>
      <c r="E183" s="9"/>
      <c r="F183" s="5" t="s">
        <v>13</v>
      </c>
      <c r="G183" s="5"/>
      <c r="H183" s="49"/>
      <c r="I183" s="59">
        <f>'Прайс Громовик'!J180</f>
        <v>906.22</v>
      </c>
      <c r="J183" s="86">
        <f>'Прайс Громовик'!K180</f>
        <v>0</v>
      </c>
      <c r="K183" s="148">
        <f t="shared" si="11"/>
        <v>0</v>
      </c>
      <c r="L183" s="27"/>
    </row>
    <row r="184" spans="1:12" ht="15" customHeight="1" x14ac:dyDescent="0.25">
      <c r="A184" s="18"/>
      <c r="B184" s="35" t="str">
        <f>'Прайс повний'!A221</f>
        <v>50/10/120</v>
      </c>
      <c r="C184" s="35" t="str">
        <f>'Прайс повний'!C221</f>
        <v>Коньковий блискавкоприймач 2м (півкруглий)</v>
      </c>
      <c r="D184" s="4" t="s">
        <v>769</v>
      </c>
      <c r="E184" s="9"/>
      <c r="F184" s="5" t="s">
        <v>13</v>
      </c>
      <c r="G184" s="5"/>
      <c r="H184" s="49"/>
      <c r="I184" s="59">
        <f>'Прайс Громовик'!J181</f>
        <v>983.14</v>
      </c>
      <c r="J184" s="86">
        <f>'Прайс Громовик'!K181</f>
        <v>0</v>
      </c>
      <c r="K184" s="148">
        <f t="shared" si="11"/>
        <v>0</v>
      </c>
      <c r="L184" s="27"/>
    </row>
    <row r="185" spans="1:12" ht="15" customHeight="1" x14ac:dyDescent="0.25">
      <c r="A185" s="18"/>
      <c r="B185" s="35" t="str">
        <f>'Прайс повний'!A222</f>
        <v>50/10/210</v>
      </c>
      <c r="C185" s="35" t="str">
        <f>'Прайс повний'!C222</f>
        <v>Коньковий блискавкоприймач 1м (кутовий)</v>
      </c>
      <c r="D185" s="4" t="s">
        <v>652</v>
      </c>
      <c r="E185" s="9"/>
      <c r="F185" s="5" t="s">
        <v>13</v>
      </c>
      <c r="G185" s="5"/>
      <c r="H185" s="49"/>
      <c r="I185" s="59">
        <f>'Прайс Громовик'!J182</f>
        <v>723.53</v>
      </c>
      <c r="J185" s="86">
        <f>'Прайс Громовик'!K182</f>
        <v>0</v>
      </c>
      <c r="K185" s="148">
        <f t="shared" si="11"/>
        <v>0</v>
      </c>
      <c r="L185" s="27"/>
    </row>
    <row r="186" spans="1:12" ht="15" customHeight="1" x14ac:dyDescent="0.25">
      <c r="A186" s="18"/>
      <c r="B186" s="35" t="str">
        <f>'Прайс повний'!A223</f>
        <v>50/10/215</v>
      </c>
      <c r="C186" s="35" t="str">
        <f>'Прайс повний'!C223</f>
        <v>Коньковий блискавкоприймач 1,5м (кутовий)</v>
      </c>
      <c r="D186" s="4" t="s">
        <v>653</v>
      </c>
      <c r="E186" s="9"/>
      <c r="F186" s="5" t="s">
        <v>13</v>
      </c>
      <c r="G186" s="5"/>
      <c r="H186" s="49"/>
      <c r="I186" s="59">
        <f>'Прайс Громовик'!J183</f>
        <v>888.24</v>
      </c>
      <c r="J186" s="86">
        <f>'Прайс Громовик'!K183</f>
        <v>0</v>
      </c>
      <c r="K186" s="148">
        <f t="shared" si="11"/>
        <v>0</v>
      </c>
      <c r="L186" s="27"/>
    </row>
    <row r="187" spans="1:12" ht="15" customHeight="1" x14ac:dyDescent="0.25">
      <c r="A187" s="18"/>
      <c r="B187" s="35" t="str">
        <f>'Прайс повний'!A224</f>
        <v>50/10/220</v>
      </c>
      <c r="C187" s="35" t="str">
        <f>'Прайс повний'!C224</f>
        <v>Коньковий блискавкоприймач 2м (кутовий)</v>
      </c>
      <c r="D187" s="4" t="s">
        <v>766</v>
      </c>
      <c r="E187" s="9"/>
      <c r="F187" s="5" t="s">
        <v>13</v>
      </c>
      <c r="G187" s="5"/>
      <c r="H187" s="49"/>
      <c r="I187" s="59">
        <f>'Прайс Громовик'!J184</f>
        <v>944.07</v>
      </c>
      <c r="J187" s="86">
        <f>'Прайс Громовик'!K184</f>
        <v>0</v>
      </c>
      <c r="K187" s="148">
        <f t="shared" si="11"/>
        <v>0</v>
      </c>
      <c r="L187" s="27"/>
    </row>
    <row r="188" spans="1:12" ht="15" customHeight="1" x14ac:dyDescent="0.25">
      <c r="A188" s="18"/>
      <c r="B188" s="424" t="s">
        <v>1315</v>
      </c>
      <c r="C188" s="35" t="s">
        <v>1317</v>
      </c>
      <c r="D188" s="447" t="s">
        <v>1318</v>
      </c>
      <c r="E188" s="448"/>
      <c r="F188" s="5" t="s">
        <v>13</v>
      </c>
      <c r="G188" s="449"/>
      <c r="H188" s="450"/>
      <c r="I188" s="59">
        <f>'Прайс Громовик'!J188</f>
        <v>1594.47</v>
      </c>
      <c r="J188" s="86">
        <f>'Прайс Громовик'!K188</f>
        <v>0</v>
      </c>
      <c r="K188" s="148">
        <f t="shared" si="11"/>
        <v>0</v>
      </c>
      <c r="L188" s="451"/>
    </row>
    <row r="189" spans="1:12" ht="15" customHeight="1" x14ac:dyDescent="0.25">
      <c r="A189" s="18"/>
      <c r="B189" s="424" t="s">
        <v>1373</v>
      </c>
      <c r="C189" s="35" t="s">
        <v>1377</v>
      </c>
      <c r="D189" s="425" t="s">
        <v>1380</v>
      </c>
      <c r="E189" s="417"/>
      <c r="F189" s="5" t="s">
        <v>13</v>
      </c>
      <c r="G189" s="418"/>
      <c r="H189" s="426"/>
      <c r="I189" s="59">
        <f>'Прайс Громовик'!J185</f>
        <v>737.96</v>
      </c>
      <c r="J189" s="86">
        <f>'Прайс Громовик'!K185</f>
        <v>0</v>
      </c>
      <c r="K189" s="148">
        <f t="shared" si="11"/>
        <v>0</v>
      </c>
      <c r="L189" s="463"/>
    </row>
    <row r="190" spans="1:12" ht="15" customHeight="1" x14ac:dyDescent="0.25">
      <c r="A190" s="18"/>
      <c r="B190" s="424" t="s">
        <v>1374</v>
      </c>
      <c r="C190" s="35" t="s">
        <v>1378</v>
      </c>
      <c r="D190" s="425" t="s">
        <v>1381</v>
      </c>
      <c r="E190" s="417"/>
      <c r="F190" s="5" t="s">
        <v>13</v>
      </c>
      <c r="G190" s="418"/>
      <c r="H190" s="426"/>
      <c r="I190" s="59">
        <f>'Прайс Громовик'!J186</f>
        <v>899.02</v>
      </c>
      <c r="J190" s="86">
        <f>'Прайс Громовик'!K186</f>
        <v>0</v>
      </c>
      <c r="K190" s="148">
        <f t="shared" si="11"/>
        <v>0</v>
      </c>
      <c r="L190" s="463"/>
    </row>
    <row r="191" spans="1:12" ht="15" customHeight="1" x14ac:dyDescent="0.25">
      <c r="A191" s="18"/>
      <c r="B191" s="424" t="s">
        <v>1375</v>
      </c>
      <c r="C191" s="35" t="s">
        <v>1379</v>
      </c>
      <c r="D191" s="425" t="s">
        <v>1382</v>
      </c>
      <c r="E191" s="417"/>
      <c r="F191" s="5" t="s">
        <v>13</v>
      </c>
      <c r="G191" s="418"/>
      <c r="H191" s="426"/>
      <c r="I191" s="59">
        <f>'Прайс Громовик'!J187</f>
        <v>975.93</v>
      </c>
      <c r="J191" s="86">
        <f>'Прайс Громовик'!K187</f>
        <v>0</v>
      </c>
      <c r="K191" s="148">
        <f t="shared" si="11"/>
        <v>0</v>
      </c>
      <c r="L191" s="463"/>
    </row>
    <row r="192" spans="1:12" s="139" customFormat="1" ht="15" customHeight="1" x14ac:dyDescent="0.25">
      <c r="A192" s="129"/>
      <c r="B192" s="140" t="str">
        <f>'Прайс повний'!A229</f>
        <v>51/16/15</v>
      </c>
      <c r="C192" s="130" t="str">
        <f>'Прайс повний'!C229</f>
        <v>Блискавкоприймач алюмінієвий з бетонною основою 1,5м</v>
      </c>
      <c r="D192" s="131" t="str">
        <f>'Прайс повний'!D229</f>
        <v>51 015</v>
      </c>
      <c r="E192" s="141"/>
      <c r="F192" s="133" t="s">
        <v>13</v>
      </c>
      <c r="G192" s="133"/>
      <c r="H192" s="142"/>
      <c r="I192" s="136">
        <f>'Прайс Громовик'!J189</f>
        <v>1386.26</v>
      </c>
      <c r="J192" s="86">
        <f>'Прайс Громовик'!K189</f>
        <v>0</v>
      </c>
      <c r="K192" s="137">
        <f t="shared" ref="K192:K377" si="12">I192*J192</f>
        <v>0</v>
      </c>
      <c r="L192" s="138"/>
    </row>
    <row r="193" spans="1:12" s="139" customFormat="1" ht="15" customHeight="1" x14ac:dyDescent="0.25">
      <c r="A193" s="129"/>
      <c r="B193" s="140" t="str">
        <f>'Прайс повний'!A230</f>
        <v>51/16/20</v>
      </c>
      <c r="C193" s="130" t="str">
        <f>'Прайс повний'!C230</f>
        <v>Блискавкоприймач алюмінієвий з бетонною основою 2м</v>
      </c>
      <c r="D193" s="131" t="str">
        <f>'Прайс повний'!D230</f>
        <v>51 020</v>
      </c>
      <c r="E193" s="141"/>
      <c r="F193" s="133" t="s">
        <v>13</v>
      </c>
      <c r="G193" s="133"/>
      <c r="H193" s="142"/>
      <c r="I193" s="136">
        <f>'Прайс Громовик'!J190</f>
        <v>1472.05</v>
      </c>
      <c r="J193" s="86">
        <f>'Прайс Громовик'!K190</f>
        <v>0</v>
      </c>
      <c r="K193" s="137">
        <f t="shared" si="12"/>
        <v>0</v>
      </c>
      <c r="L193" s="138"/>
    </row>
    <row r="194" spans="1:12" s="139" customFormat="1" ht="15" customHeight="1" x14ac:dyDescent="0.25">
      <c r="A194" s="129"/>
      <c r="B194" s="140" t="str">
        <f>'Прайс повний'!A231</f>
        <v>51/16/30</v>
      </c>
      <c r="C194" s="130" t="str">
        <f>'Прайс повний'!C231</f>
        <v>Блискавкоприймач алюмінієвий з бетонною основою 3м</v>
      </c>
      <c r="D194" s="131" t="str">
        <f>'Прайс повний'!D231</f>
        <v>51 030</v>
      </c>
      <c r="E194" s="141"/>
      <c r="F194" s="133" t="s">
        <v>13</v>
      </c>
      <c r="G194" s="133"/>
      <c r="H194" s="142"/>
      <c r="I194" s="136">
        <f>'Прайс Громовик'!J191</f>
        <v>1836.46</v>
      </c>
      <c r="J194" s="86">
        <f>'Прайс Громовик'!K191</f>
        <v>0</v>
      </c>
      <c r="K194" s="137">
        <f t="shared" si="12"/>
        <v>0</v>
      </c>
      <c r="L194" s="138"/>
    </row>
    <row r="195" spans="1:12" s="139" customFormat="1" ht="15" customHeight="1" x14ac:dyDescent="0.25">
      <c r="A195" s="129"/>
      <c r="B195" s="833" t="s">
        <v>1666</v>
      </c>
      <c r="C195" s="130" t="str">
        <f>'Прайс повний'!C232</f>
        <v>Блискавкоприймач алюмінієвий з бетонними основами 4м</v>
      </c>
      <c r="D195" s="131" t="str">
        <f>'Прайс повний'!D232</f>
        <v>51 040</v>
      </c>
      <c r="E195" s="834"/>
      <c r="F195" s="133" t="s">
        <v>13</v>
      </c>
      <c r="G195" s="835"/>
      <c r="H195" s="836"/>
      <c r="I195" s="136">
        <f>'Прайс Громовик'!J192</f>
        <v>3104.34</v>
      </c>
      <c r="J195" s="86">
        <f>'Прайс Громовик'!K192</f>
        <v>0</v>
      </c>
      <c r="K195" s="837">
        <f>I195*J195</f>
        <v>0</v>
      </c>
      <c r="L195" s="838"/>
    </row>
    <row r="196" spans="1:12" s="139" customFormat="1" ht="15" customHeight="1" x14ac:dyDescent="0.25">
      <c r="A196" s="129"/>
      <c r="B196" s="130" t="s">
        <v>1584</v>
      </c>
      <c r="C196" s="130" t="str">
        <f>'Прайс Громовик'!D193</f>
        <v>Тримач щогли блискавкоприймача 32мм</v>
      </c>
      <c r="D196" s="146" t="str">
        <f>'Прайс Громовик'!E193</f>
        <v>55 001</v>
      </c>
      <c r="E196" s="141"/>
      <c r="F196" s="133" t="s">
        <v>13</v>
      </c>
      <c r="G196" s="133"/>
      <c r="H196" s="142"/>
      <c r="I196" s="136">
        <f>'Прайс Громовик'!J193</f>
        <v>1152.46</v>
      </c>
      <c r="J196" s="86">
        <f>'Прайс Громовик'!K193</f>
        <v>0</v>
      </c>
      <c r="K196" s="137">
        <f t="shared" si="12"/>
        <v>0</v>
      </c>
      <c r="L196" s="220"/>
    </row>
    <row r="197" spans="1:12" s="139" customFormat="1" ht="15" customHeight="1" x14ac:dyDescent="0.25">
      <c r="A197" s="129"/>
      <c r="B197" s="432" t="s">
        <v>1585</v>
      </c>
      <c r="C197" s="130" t="s">
        <v>1283</v>
      </c>
      <c r="D197" s="433" t="s">
        <v>1288</v>
      </c>
      <c r="E197" s="434"/>
      <c r="F197" s="133" t="s">
        <v>13</v>
      </c>
      <c r="G197" s="435"/>
      <c r="H197" s="436"/>
      <c r="I197" s="437">
        <f>'Прайс Громовик'!J194</f>
        <v>1301.48</v>
      </c>
      <c r="J197" s="428">
        <f>'Прайс Громовик'!K194</f>
        <v>0</v>
      </c>
      <c r="K197" s="438">
        <f>I197*J197</f>
        <v>0</v>
      </c>
      <c r="L197" s="429"/>
    </row>
    <row r="198" spans="1:12" s="139" customFormat="1" ht="15" customHeight="1" x14ac:dyDescent="0.25">
      <c r="A198" s="129"/>
      <c r="B198" s="130" t="s">
        <v>1586</v>
      </c>
      <c r="C198" s="130" t="str">
        <f>'Прайс повний'!C235</f>
        <v>Тримач щогли блискавкоприймача 42мм</v>
      </c>
      <c r="D198" s="131" t="str">
        <f>'Прайс повний'!D235</f>
        <v>55 000</v>
      </c>
      <c r="E198" s="132"/>
      <c r="F198" s="133" t="s">
        <v>13</v>
      </c>
      <c r="G198" s="134"/>
      <c r="H198" s="135"/>
      <c r="I198" s="136">
        <f>'Прайс Громовик'!J195</f>
        <v>1317.64</v>
      </c>
      <c r="J198" s="86">
        <f>'Прайс Громовик'!K195</f>
        <v>0</v>
      </c>
      <c r="K198" s="137">
        <f t="shared" si="12"/>
        <v>0</v>
      </c>
      <c r="L198" s="138"/>
    </row>
    <row r="199" spans="1:12" s="139" customFormat="1" ht="15" customHeight="1" x14ac:dyDescent="0.25">
      <c r="A199" s="129"/>
      <c r="B199" s="432" t="s">
        <v>1587</v>
      </c>
      <c r="C199" s="130" t="s">
        <v>1284</v>
      </c>
      <c r="D199" s="433" t="s">
        <v>1285</v>
      </c>
      <c r="E199" s="434"/>
      <c r="F199" s="133" t="s">
        <v>13</v>
      </c>
      <c r="G199" s="435"/>
      <c r="H199" s="436"/>
      <c r="I199" s="136">
        <f>'Прайс Громовик'!J196</f>
        <v>1532.64</v>
      </c>
      <c r="J199" s="86">
        <f>'Прайс Громовик'!K196</f>
        <v>0</v>
      </c>
      <c r="K199" s="438">
        <f>I199*J199</f>
        <v>0</v>
      </c>
      <c r="L199" s="439"/>
    </row>
    <row r="200" spans="1:12" s="139" customFormat="1" ht="15" customHeight="1" x14ac:dyDescent="0.25">
      <c r="A200" s="129"/>
      <c r="B200" s="432" t="s">
        <v>1646</v>
      </c>
      <c r="C200" s="130" t="s">
        <v>1300</v>
      </c>
      <c r="D200" s="455" t="s">
        <v>1301</v>
      </c>
      <c r="E200" s="456"/>
      <c r="F200" s="133" t="s">
        <v>13</v>
      </c>
      <c r="G200" s="457"/>
      <c r="H200" s="458"/>
      <c r="I200" s="136">
        <f>'Прайс Громовик'!J197</f>
        <v>89.41</v>
      </c>
      <c r="J200" s="86">
        <f>'Прайс Громовик'!K197</f>
        <v>0</v>
      </c>
      <c r="K200" s="459">
        <f>I200*J200</f>
        <v>0</v>
      </c>
      <c r="L200" s="460"/>
    </row>
    <row r="201" spans="1:12" s="139" customFormat="1" ht="15" customHeight="1" x14ac:dyDescent="0.25">
      <c r="A201" s="129"/>
      <c r="B201" s="130" t="s">
        <v>1588</v>
      </c>
      <c r="C201" s="130" t="s">
        <v>1239</v>
      </c>
      <c r="D201" s="131" t="str">
        <f>'Прайс повний'!D238</f>
        <v>55 002</v>
      </c>
      <c r="E201" s="410"/>
      <c r="F201" s="133" t="s">
        <v>13</v>
      </c>
      <c r="G201" s="411"/>
      <c r="H201" s="412"/>
      <c r="I201" s="136">
        <f>'Прайс Громовик'!J198</f>
        <v>634.91</v>
      </c>
      <c r="J201" s="86">
        <f>'Прайс Громовик'!K198</f>
        <v>0</v>
      </c>
      <c r="K201" s="137">
        <f t="shared" si="12"/>
        <v>0</v>
      </c>
      <c r="L201" s="413"/>
    </row>
    <row r="202" spans="1:12" s="139" customFormat="1" ht="15" customHeight="1" x14ac:dyDescent="0.25">
      <c r="A202" s="129"/>
      <c r="B202" s="130" t="str">
        <f>'Прайс повний'!A239</f>
        <v>55/60/1</v>
      </c>
      <c r="C202" s="130" t="str">
        <f>'Прайс повний'!C239</f>
        <v>Тримач щогли блискавкоприймача з основою</v>
      </c>
      <c r="D202" s="146" t="s">
        <v>690</v>
      </c>
      <c r="E202" s="141"/>
      <c r="F202" s="133" t="s">
        <v>13</v>
      </c>
      <c r="G202" s="133"/>
      <c r="H202" s="142"/>
      <c r="I202" s="136">
        <f>'Прайс Громовик'!J199</f>
        <v>3803.35</v>
      </c>
      <c r="J202" s="86">
        <f>'Прайс Громовик'!K199</f>
        <v>0</v>
      </c>
      <c r="K202" s="137">
        <f t="shared" si="12"/>
        <v>0</v>
      </c>
      <c r="L202" s="27"/>
    </row>
    <row r="203" spans="1:12" s="139" customFormat="1" ht="15" customHeight="1" x14ac:dyDescent="0.25">
      <c r="A203" s="129"/>
      <c r="B203" s="140" t="str">
        <f>'Прайс повний'!A250</f>
        <v>55/60/3</v>
      </c>
      <c r="C203" s="130" t="str">
        <f>'Прайс повний'!C250</f>
        <v>Тринога для щогли з бетонними основами</v>
      </c>
      <c r="D203" s="131" t="str">
        <f>'Прайс повний'!D250</f>
        <v>55 300</v>
      </c>
      <c r="E203" s="141"/>
      <c r="F203" s="133" t="s">
        <v>13</v>
      </c>
      <c r="G203" s="133"/>
      <c r="H203" s="142"/>
      <c r="I203" s="136">
        <f>'Прайс Громовик'!J200</f>
        <v>7041.99</v>
      </c>
      <c r="J203" s="86">
        <f>'Прайс Громовик'!K200</f>
        <v>0</v>
      </c>
      <c r="K203" s="137">
        <f t="shared" si="12"/>
        <v>0</v>
      </c>
      <c r="L203" s="138"/>
    </row>
    <row r="204" spans="1:12" s="139" customFormat="1" ht="15" customHeight="1" x14ac:dyDescent="0.25">
      <c r="A204" s="129"/>
      <c r="B204" s="432" t="s">
        <v>1640</v>
      </c>
      <c r="C204" s="130" t="s">
        <v>1641</v>
      </c>
      <c r="D204" s="433" t="s">
        <v>1326</v>
      </c>
      <c r="E204" s="434"/>
      <c r="F204" s="133" t="s">
        <v>13</v>
      </c>
      <c r="G204" s="435"/>
      <c r="H204" s="436"/>
      <c r="I204" s="136">
        <f>'Прайс Громовик'!J201</f>
        <v>12390.93</v>
      </c>
      <c r="J204" s="86">
        <f>'Прайс Громовик'!K201</f>
        <v>0</v>
      </c>
      <c r="K204" s="438">
        <f t="shared" ref="K204:K209" si="13">I204*J204</f>
        <v>0</v>
      </c>
      <c r="L204" s="464"/>
    </row>
    <row r="205" spans="1:12" s="139" customFormat="1" ht="15" customHeight="1" x14ac:dyDescent="0.25">
      <c r="A205" s="129"/>
      <c r="B205" s="432" t="s">
        <v>1589</v>
      </c>
      <c r="C205" s="130" t="s">
        <v>1449</v>
      </c>
      <c r="D205" s="433" t="s">
        <v>1454</v>
      </c>
      <c r="E205" s="434"/>
      <c r="F205" s="133" t="s">
        <v>13</v>
      </c>
      <c r="G205" s="435"/>
      <c r="H205" s="436"/>
      <c r="I205" s="437">
        <f>'Прайс Громовик'!J212</f>
        <v>2530.7399999999998</v>
      </c>
      <c r="J205" s="428">
        <f>'Прайс Громовик'!K212</f>
        <v>0</v>
      </c>
      <c r="K205" s="438">
        <f t="shared" si="13"/>
        <v>0</v>
      </c>
      <c r="L205" s="464"/>
    </row>
    <row r="206" spans="1:12" s="139" customFormat="1" ht="15" customHeight="1" x14ac:dyDescent="0.25">
      <c r="A206" s="129"/>
      <c r="B206" s="432" t="s">
        <v>1590</v>
      </c>
      <c r="C206" s="130" t="s">
        <v>1450</v>
      </c>
      <c r="D206" s="433" t="s">
        <v>1459</v>
      </c>
      <c r="E206" s="434"/>
      <c r="F206" s="133" t="s">
        <v>13</v>
      </c>
      <c r="G206" s="435"/>
      <c r="H206" s="436"/>
      <c r="I206" s="437">
        <f>'Прайс Громовик'!J213</f>
        <v>2870.9</v>
      </c>
      <c r="J206" s="428">
        <f>'Прайс Громовик'!K213</f>
        <v>0</v>
      </c>
      <c r="K206" s="438">
        <f t="shared" si="13"/>
        <v>0</v>
      </c>
      <c r="L206" s="464"/>
    </row>
    <row r="207" spans="1:12" s="139" customFormat="1" ht="15" customHeight="1" x14ac:dyDescent="0.25">
      <c r="A207" s="129"/>
      <c r="B207" s="432" t="s">
        <v>1591</v>
      </c>
      <c r="C207" s="130" t="s">
        <v>1451</v>
      </c>
      <c r="D207" s="433" t="s">
        <v>1456</v>
      </c>
      <c r="E207" s="434"/>
      <c r="F207" s="133" t="s">
        <v>13</v>
      </c>
      <c r="G207" s="435"/>
      <c r="H207" s="436"/>
      <c r="I207" s="437">
        <f>'Прайс Громовик'!J214</f>
        <v>4589.4399999999996</v>
      </c>
      <c r="J207" s="428">
        <f>'Прайс Громовик'!K214</f>
        <v>0</v>
      </c>
      <c r="K207" s="438">
        <f t="shared" si="13"/>
        <v>0</v>
      </c>
      <c r="L207" s="464"/>
    </row>
    <row r="208" spans="1:12" s="139" customFormat="1" ht="15" customHeight="1" x14ac:dyDescent="0.25">
      <c r="A208" s="129"/>
      <c r="B208" s="432" t="s">
        <v>1592</v>
      </c>
      <c r="C208" s="130" t="s">
        <v>1452</v>
      </c>
      <c r="D208" s="433" t="s">
        <v>1457</v>
      </c>
      <c r="E208" s="434"/>
      <c r="F208" s="133" t="s">
        <v>13</v>
      </c>
      <c r="G208" s="435"/>
      <c r="H208" s="436"/>
      <c r="I208" s="437">
        <f>'Прайс Громовик'!J215</f>
        <v>6221.65</v>
      </c>
      <c r="J208" s="428">
        <f>'Прайс Громовик'!K215</f>
        <v>0</v>
      </c>
      <c r="K208" s="438">
        <f t="shared" si="13"/>
        <v>0</v>
      </c>
      <c r="L208" s="464"/>
    </row>
    <row r="209" spans="1:12" s="139" customFormat="1" ht="15" customHeight="1" x14ac:dyDescent="0.25">
      <c r="A209" s="129"/>
      <c r="B209" s="432" t="s">
        <v>1593</v>
      </c>
      <c r="C209" s="130" t="s">
        <v>1453</v>
      </c>
      <c r="D209" s="433" t="s">
        <v>1458</v>
      </c>
      <c r="E209" s="434"/>
      <c r="F209" s="133" t="s">
        <v>13</v>
      </c>
      <c r="G209" s="435"/>
      <c r="H209" s="436"/>
      <c r="I209" s="437">
        <f>'Прайс Громовик'!J216</f>
        <v>6873.29</v>
      </c>
      <c r="J209" s="428">
        <f>'Прайс Громовик'!K216</f>
        <v>0</v>
      </c>
      <c r="K209" s="438">
        <f t="shared" si="13"/>
        <v>0</v>
      </c>
      <c r="L209" s="464"/>
    </row>
    <row r="210" spans="1:12" s="139" customFormat="1" ht="15" customHeight="1" x14ac:dyDescent="0.25">
      <c r="A210" s="129"/>
      <c r="B210" s="140" t="s">
        <v>1594</v>
      </c>
      <c r="C210" s="130" t="str">
        <f>'Прайс Громовик'!D217</f>
        <v>Блискавкоприймач з нержавіючої сталі d32 4м.</v>
      </c>
      <c r="D210" s="361" t="str">
        <f>'Прайс повний'!D257</f>
        <v>52 041</v>
      </c>
      <c r="E210" s="141"/>
      <c r="F210" s="133" t="s">
        <v>13</v>
      </c>
      <c r="G210" s="133"/>
      <c r="H210" s="142"/>
      <c r="I210" s="136">
        <f>'Прайс Громовик'!J217</f>
        <v>2106.08</v>
      </c>
      <c r="J210" s="86">
        <f>'Прайс Громовик'!K217</f>
        <v>0</v>
      </c>
      <c r="K210" s="137">
        <f t="shared" si="12"/>
        <v>0</v>
      </c>
      <c r="L210" s="220"/>
    </row>
    <row r="211" spans="1:12" s="139" customFormat="1" ht="15" customHeight="1" x14ac:dyDescent="0.25">
      <c r="A211" s="129"/>
      <c r="B211" s="130" t="s">
        <v>1595</v>
      </c>
      <c r="C211" s="130" t="str">
        <f>'Прайс Громовик'!D220</f>
        <v>Блискавкоприймача з нержавіючої сталі d40 4м.</v>
      </c>
      <c r="D211" s="146" t="str">
        <f>'Прайс Громовик'!E220</f>
        <v>52 040</v>
      </c>
      <c r="E211" s="141"/>
      <c r="F211" s="133" t="s">
        <v>13</v>
      </c>
      <c r="G211" s="133"/>
      <c r="H211" s="142"/>
      <c r="I211" s="136">
        <f>'Прайс Громовик'!J220</f>
        <v>2984.1</v>
      </c>
      <c r="J211" s="86">
        <f>'Прайс Громовик'!K220</f>
        <v>0</v>
      </c>
      <c r="K211" s="137">
        <f t="shared" si="12"/>
        <v>0</v>
      </c>
      <c r="L211" s="220"/>
    </row>
    <row r="212" spans="1:12" s="139" customFormat="1" ht="15" customHeight="1" x14ac:dyDescent="0.25">
      <c r="A212" s="129"/>
      <c r="B212" s="130" t="s">
        <v>1596</v>
      </c>
      <c r="C212" s="130" t="str">
        <f>'Прайс Громовик'!D218</f>
        <v>Блискавкоприймач з нержавіючої сталі d32 5м.</v>
      </c>
      <c r="D212" s="146" t="str">
        <f>'Прайс Громовик'!E218</f>
        <v>52 051</v>
      </c>
      <c r="E212" s="141"/>
      <c r="F212" s="133" t="s">
        <v>13</v>
      </c>
      <c r="G212" s="133"/>
      <c r="H212" s="142"/>
      <c r="I212" s="136">
        <f>'Прайс Громовик'!J218</f>
        <v>2305.9299999999998</v>
      </c>
      <c r="J212" s="86">
        <f>'Прайс Громовик'!K218</f>
        <v>0</v>
      </c>
      <c r="K212" s="137">
        <f t="shared" si="12"/>
        <v>0</v>
      </c>
      <c r="L212" s="220"/>
    </row>
    <row r="213" spans="1:12" s="139" customFormat="1" ht="15" customHeight="1" x14ac:dyDescent="0.25">
      <c r="A213" s="129"/>
      <c r="B213" s="130" t="s">
        <v>1597</v>
      </c>
      <c r="C213" s="130" t="str">
        <f>'Прайс Громовик'!D221</f>
        <v>Блискавкоприймача з нержавіючої сталі d40 5м.</v>
      </c>
      <c r="D213" s="146" t="str">
        <f>'Прайс Громовик'!E221</f>
        <v>52 050</v>
      </c>
      <c r="E213" s="141"/>
      <c r="F213" s="133" t="s">
        <v>13</v>
      </c>
      <c r="G213" s="133"/>
      <c r="H213" s="142"/>
      <c r="I213" s="136">
        <f>'Прайс Громовик'!J221</f>
        <v>3652.99</v>
      </c>
      <c r="J213" s="86">
        <f>'Прайс Громовик'!K221</f>
        <v>0</v>
      </c>
      <c r="K213" s="137">
        <f t="shared" si="12"/>
        <v>0</v>
      </c>
      <c r="L213" s="220"/>
    </row>
    <row r="214" spans="1:12" s="139" customFormat="1" ht="15" customHeight="1" x14ac:dyDescent="0.25">
      <c r="A214" s="129"/>
      <c r="B214" s="130" t="s">
        <v>1598</v>
      </c>
      <c r="C214" s="130" t="str">
        <f>'Прайс Громовик'!D219</f>
        <v>Блискавкоприймач з нержавіючої сталі d32 6м.</v>
      </c>
      <c r="D214" s="146" t="str">
        <f>'Прайс Громовик'!E219</f>
        <v>52 061</v>
      </c>
      <c r="E214" s="141"/>
      <c r="F214" s="133" t="s">
        <v>13</v>
      </c>
      <c r="G214" s="133"/>
      <c r="H214" s="142"/>
      <c r="I214" s="136">
        <f>'Прайс Громовик'!J219</f>
        <v>2622.73</v>
      </c>
      <c r="J214" s="86">
        <f>'Прайс Громовик'!K219</f>
        <v>0</v>
      </c>
      <c r="K214" s="137">
        <f t="shared" si="12"/>
        <v>0</v>
      </c>
      <c r="L214" s="220"/>
    </row>
    <row r="215" spans="1:12" s="139" customFormat="1" ht="15" customHeight="1" x14ac:dyDescent="0.25">
      <c r="A215" s="129"/>
      <c r="B215" s="130" t="s">
        <v>1599</v>
      </c>
      <c r="C215" s="130" t="str">
        <f>'Прайс Громовик'!D222</f>
        <v>Блискавкоприймача з нержавіючої сталі d40 6м.</v>
      </c>
      <c r="D215" s="146" t="str">
        <f>'Прайс Громовик'!E222</f>
        <v>52 060</v>
      </c>
      <c r="E215" s="141"/>
      <c r="F215" s="133" t="s">
        <v>13</v>
      </c>
      <c r="G215" s="133"/>
      <c r="H215" s="142"/>
      <c r="I215" s="136">
        <f>'Прайс Громовик'!J222</f>
        <v>4110.34</v>
      </c>
      <c r="J215" s="86">
        <f>'Прайс Громовик'!K222</f>
        <v>0</v>
      </c>
      <c r="K215" s="137">
        <f t="shared" si="12"/>
        <v>0</v>
      </c>
      <c r="L215" s="220"/>
    </row>
    <row r="216" spans="1:12" s="139" customFormat="1" ht="15" customHeight="1" x14ac:dyDescent="0.25">
      <c r="A216" s="129"/>
      <c r="B216" s="130" t="s">
        <v>1600</v>
      </c>
      <c r="C216" s="130" t="str">
        <f>'Прайс Громовик'!D223</f>
        <v>Блискавкоприймача з нержавіючої сталі d40 7м.</v>
      </c>
      <c r="D216" s="146" t="str">
        <f>'Прайс Громовик'!E223</f>
        <v>52 070</v>
      </c>
      <c r="E216" s="141"/>
      <c r="F216" s="133" t="s">
        <v>13</v>
      </c>
      <c r="G216" s="133"/>
      <c r="H216" s="142"/>
      <c r="I216" s="136">
        <f>'Прайс Громовик'!J223</f>
        <v>5365.07</v>
      </c>
      <c r="J216" s="86">
        <f>'Прайс Громовик'!K223</f>
        <v>0</v>
      </c>
      <c r="K216" s="137">
        <f t="shared" si="12"/>
        <v>0</v>
      </c>
      <c r="L216" s="220"/>
    </row>
    <row r="217" spans="1:12" s="139" customFormat="1" ht="15" customHeight="1" x14ac:dyDescent="0.25">
      <c r="A217" s="129"/>
      <c r="B217" s="130" t="s">
        <v>1601</v>
      </c>
      <c r="C217" s="130" t="str">
        <f>'Прайс Громовик'!D224</f>
        <v>Блискавкоприймача з нержавіючої сталі d40 8м.</v>
      </c>
      <c r="D217" s="146" t="str">
        <f>'Прайс Громовик'!E224</f>
        <v>52 080</v>
      </c>
      <c r="E217" s="141"/>
      <c r="F217" s="133" t="s">
        <v>13</v>
      </c>
      <c r="G217" s="133"/>
      <c r="H217" s="142"/>
      <c r="I217" s="136">
        <f>'Прайс Громовик'!J224</f>
        <v>6257.94</v>
      </c>
      <c r="J217" s="86">
        <f>'Прайс Громовик'!K224</f>
        <v>0</v>
      </c>
      <c r="K217" s="137">
        <f t="shared" si="12"/>
        <v>0</v>
      </c>
      <c r="L217" s="220"/>
    </row>
    <row r="218" spans="1:12" s="139" customFormat="1" ht="15" customHeight="1" x14ac:dyDescent="0.25">
      <c r="A218" s="129"/>
      <c r="B218" s="432" t="s">
        <v>1602</v>
      </c>
      <c r="C218" s="130" t="s">
        <v>1418</v>
      </c>
      <c r="D218" s="433" t="s">
        <v>1412</v>
      </c>
      <c r="E218" s="434"/>
      <c r="F218" s="133" t="s">
        <v>13</v>
      </c>
      <c r="G218" s="435"/>
      <c r="H218" s="436"/>
      <c r="I218" s="136">
        <f>'Прайс Громовик'!J225</f>
        <v>8977.19</v>
      </c>
      <c r="J218" s="86">
        <f>'Прайс Громовик'!K225</f>
        <v>0</v>
      </c>
      <c r="K218" s="137">
        <f t="shared" si="12"/>
        <v>0</v>
      </c>
      <c r="L218" s="463"/>
    </row>
    <row r="219" spans="1:12" s="139" customFormat="1" ht="15" customHeight="1" x14ac:dyDescent="0.25">
      <c r="A219" s="129"/>
      <c r="B219" s="432" t="s">
        <v>1603</v>
      </c>
      <c r="C219" s="130" t="s">
        <v>1419</v>
      </c>
      <c r="D219" s="433" t="s">
        <v>1413</v>
      </c>
      <c r="E219" s="434"/>
      <c r="F219" s="133" t="s">
        <v>13</v>
      </c>
      <c r="G219" s="435"/>
      <c r="H219" s="436"/>
      <c r="I219" s="136">
        <f>'Прайс Громовик'!J226</f>
        <v>9645.8700000000008</v>
      </c>
      <c r="J219" s="86">
        <f>'Прайс Громовик'!K226</f>
        <v>0</v>
      </c>
      <c r="K219" s="137">
        <f t="shared" si="12"/>
        <v>0</v>
      </c>
      <c r="L219" s="463"/>
    </row>
    <row r="220" spans="1:12" s="139" customFormat="1" ht="15" customHeight="1" x14ac:dyDescent="0.25">
      <c r="A220" s="129"/>
      <c r="B220" s="130" t="str">
        <f>'Прайс повний'!A268</f>
        <v>52/30/30А</v>
      </c>
      <c r="C220" s="130" t="str">
        <f>'Прайс повний'!C268</f>
        <v>Щогла активного блискавкоприймача 3м</v>
      </c>
      <c r="D220" s="146" t="str">
        <f>'Прайс Громовик'!E228</f>
        <v>52 032</v>
      </c>
      <c r="E220" s="141"/>
      <c r="F220" s="133" t="s">
        <v>13</v>
      </c>
      <c r="G220" s="133"/>
      <c r="H220" s="142"/>
      <c r="I220" s="136">
        <f>'Прайс Громовик'!J228</f>
        <v>2381.2600000000002</v>
      </c>
      <c r="J220" s="86">
        <f>'Прайс Громовик'!K228</f>
        <v>0</v>
      </c>
      <c r="K220" s="137">
        <f t="shared" si="12"/>
        <v>0</v>
      </c>
      <c r="L220" s="220"/>
    </row>
    <row r="221" spans="1:12" s="139" customFormat="1" ht="15" customHeight="1" x14ac:dyDescent="0.25">
      <c r="A221" s="129"/>
      <c r="B221" s="140" t="str">
        <f>'Прайс повний'!A269</f>
        <v>52/40/40А</v>
      </c>
      <c r="C221" s="130" t="str">
        <f>'Прайс повний'!C269</f>
        <v>Щогла активного блискавкоприймача 4м</v>
      </c>
      <c r="D221" s="131" t="str">
        <f>'Прайс повний'!D269</f>
        <v>52 042</v>
      </c>
      <c r="E221" s="141"/>
      <c r="F221" s="133" t="s">
        <v>13</v>
      </c>
      <c r="G221" s="133"/>
      <c r="H221" s="142"/>
      <c r="I221" s="136">
        <f>'Прайс Громовик'!J229</f>
        <v>4214.5600000000004</v>
      </c>
      <c r="J221" s="86">
        <f>'Прайс Громовик'!K229</f>
        <v>0</v>
      </c>
      <c r="K221" s="137">
        <f t="shared" si="12"/>
        <v>0</v>
      </c>
      <c r="L221" s="138"/>
    </row>
    <row r="222" spans="1:12" s="139" customFormat="1" ht="15" customHeight="1" x14ac:dyDescent="0.25">
      <c r="A222" s="129"/>
      <c r="B222" s="140" t="str">
        <f>'Прайс повний'!A270</f>
        <v>52/40/50А</v>
      </c>
      <c r="C222" s="130" t="str">
        <f>'Прайс повний'!C270</f>
        <v>Щогла активного блискавкоприймача 5м</v>
      </c>
      <c r="D222" s="131" t="str">
        <f>'Прайс повний'!D270</f>
        <v>52 052</v>
      </c>
      <c r="E222" s="141"/>
      <c r="F222" s="133" t="s">
        <v>13</v>
      </c>
      <c r="G222" s="133"/>
      <c r="H222" s="142"/>
      <c r="I222" s="136">
        <f>'Прайс Громовик'!J230</f>
        <v>4694.96</v>
      </c>
      <c r="J222" s="86">
        <f>'Прайс Громовик'!K230</f>
        <v>0</v>
      </c>
      <c r="K222" s="137">
        <f t="shared" si="12"/>
        <v>0</v>
      </c>
      <c r="L222" s="138"/>
    </row>
    <row r="223" spans="1:12" s="139" customFormat="1" ht="15" customHeight="1" x14ac:dyDescent="0.25">
      <c r="A223" s="129"/>
      <c r="B223" s="140" t="str">
        <f>'Прайс повний'!A271</f>
        <v>52/40/60А</v>
      </c>
      <c r="C223" s="130" t="str">
        <f>'Прайс повний'!C271</f>
        <v>Щогла активного блискавкоприймача 6м</v>
      </c>
      <c r="D223" s="131" t="str">
        <f>'Прайс повний'!D271</f>
        <v>52 062</v>
      </c>
      <c r="E223" s="141"/>
      <c r="F223" s="133" t="s">
        <v>13</v>
      </c>
      <c r="G223" s="133"/>
      <c r="H223" s="142"/>
      <c r="I223" s="136">
        <f>'Прайс Громовик'!J231</f>
        <v>5375.31</v>
      </c>
      <c r="J223" s="86">
        <f>'Прайс Громовик'!K231</f>
        <v>0</v>
      </c>
      <c r="K223" s="137">
        <f t="shared" si="12"/>
        <v>0</v>
      </c>
      <c r="L223" s="138"/>
    </row>
    <row r="224" spans="1:12" s="139" customFormat="1" ht="15" customHeight="1" x14ac:dyDescent="0.25">
      <c r="A224" s="129"/>
      <c r="B224" s="140" t="str">
        <f>'Прайс повний'!A272</f>
        <v>52/40/70A</v>
      </c>
      <c r="C224" s="130" t="str">
        <f>'Прайс повний'!C272</f>
        <v>Щогла активного блискавкоприймача 7м</v>
      </c>
      <c r="D224" s="131" t="str">
        <f>'Прайс повний'!D272</f>
        <v>52 072</v>
      </c>
      <c r="E224" s="141"/>
      <c r="F224" s="133" t="s">
        <v>13</v>
      </c>
      <c r="G224" s="133"/>
      <c r="H224" s="142"/>
      <c r="I224" s="136">
        <f>'Прайс Громовик'!J232</f>
        <v>8348.61</v>
      </c>
      <c r="J224" s="86">
        <f>'Прайс Громовик'!K232</f>
        <v>0</v>
      </c>
      <c r="K224" s="137">
        <f>I224*J224</f>
        <v>0</v>
      </c>
      <c r="L224" s="27"/>
    </row>
    <row r="225" spans="1:12" s="139" customFormat="1" ht="15" customHeight="1" x14ac:dyDescent="0.25">
      <c r="A225" s="129"/>
      <c r="B225" s="140" t="str">
        <f>'Прайс повний'!A273</f>
        <v>52/40/80A</v>
      </c>
      <c r="C225" s="130" t="str">
        <f>'Прайс повний'!C273</f>
        <v>Щогла активного блискавкоприймача 8м</v>
      </c>
      <c r="D225" s="131" t="str">
        <f>'Прайс повний'!D273</f>
        <v>52 082</v>
      </c>
      <c r="E225" s="141"/>
      <c r="F225" s="133" t="s">
        <v>13</v>
      </c>
      <c r="G225" s="133"/>
      <c r="H225" s="142"/>
      <c r="I225" s="136">
        <f>'Прайс Громовик'!J233</f>
        <v>9009.49</v>
      </c>
      <c r="J225" s="86">
        <f>'Прайс Громовик'!K233</f>
        <v>0</v>
      </c>
      <c r="K225" s="137">
        <f>I225*J225</f>
        <v>0</v>
      </c>
      <c r="L225" s="27"/>
    </row>
    <row r="226" spans="1:12" s="139" customFormat="1" ht="15" customHeight="1" x14ac:dyDescent="0.25">
      <c r="A226" s="129"/>
      <c r="B226" s="130" t="str">
        <f>'Прайс Громовик'!B202</f>
        <v>56/40/8</v>
      </c>
      <c r="C226" s="130" t="str">
        <f>'Прайс Громовик'!D202</f>
        <v>Кріплення струмовідводу до щогли d40</v>
      </c>
      <c r="D226" s="212" t="str">
        <f>'Прайс Громовик'!E202</f>
        <v>56 040</v>
      </c>
      <c r="E226" s="141"/>
      <c r="F226" s="133" t="s">
        <v>13</v>
      </c>
      <c r="G226" s="133"/>
      <c r="H226" s="142"/>
      <c r="I226" s="136">
        <f>'Прайс Громовик'!J202</f>
        <v>212.88</v>
      </c>
      <c r="J226" s="86">
        <f>'Прайс Громовик'!K202</f>
        <v>0</v>
      </c>
      <c r="K226" s="137">
        <f t="shared" ref="K226:K227" si="14">I226*J226</f>
        <v>0</v>
      </c>
      <c r="L226" s="27"/>
    </row>
    <row r="227" spans="1:12" s="139" customFormat="1" ht="15" customHeight="1" x14ac:dyDescent="0.25">
      <c r="A227" s="129"/>
      <c r="B227" s="130" t="str">
        <f>'Прайс Громовик'!B203</f>
        <v>56/32/8</v>
      </c>
      <c r="C227" s="130" t="str">
        <f>'Прайс Громовик'!D203</f>
        <v>Кріплення струмовідводу до щогли d32</v>
      </c>
      <c r="D227" s="212" t="str">
        <f>'Прайс Громовик'!E203</f>
        <v>56 032</v>
      </c>
      <c r="E227" s="141"/>
      <c r="F227" s="133" t="s">
        <v>13</v>
      </c>
      <c r="G227" s="133"/>
      <c r="H227" s="142"/>
      <c r="I227" s="136">
        <f>'Прайс Громовик'!J203</f>
        <v>200.51</v>
      </c>
      <c r="J227" s="86">
        <f>'Прайс Громовик'!K203</f>
        <v>0</v>
      </c>
      <c r="K227" s="137">
        <f t="shared" si="14"/>
        <v>0</v>
      </c>
      <c r="L227" s="149"/>
    </row>
    <row r="228" spans="1:12" s="139" customFormat="1" ht="15" customHeight="1" x14ac:dyDescent="0.25">
      <c r="A228" s="129"/>
      <c r="B228" s="432" t="s">
        <v>1803</v>
      </c>
      <c r="C228" s="130" t="s">
        <v>1801</v>
      </c>
      <c r="D228" s="212" t="str">
        <f>'Прайс Громовик'!E204</f>
        <v>56 000</v>
      </c>
      <c r="E228" s="434"/>
      <c r="F228" s="133" t="s">
        <v>13</v>
      </c>
      <c r="G228" s="435"/>
      <c r="H228" s="436"/>
      <c r="I228" s="136">
        <f>'Прайс Громовик'!J204</f>
        <v>137.88999999999999</v>
      </c>
      <c r="J228" s="86">
        <f>'Прайс Громовик'!K204</f>
        <v>0</v>
      </c>
      <c r="K228" s="438">
        <f>I228*J228</f>
        <v>0</v>
      </c>
      <c r="L228" s="463"/>
    </row>
    <row r="229" spans="1:12" s="139" customFormat="1" ht="15" customHeight="1" x14ac:dyDescent="0.25">
      <c r="A229" s="129"/>
      <c r="B229" s="432" t="s">
        <v>1529</v>
      </c>
      <c r="C229" s="130" t="s">
        <v>1779</v>
      </c>
      <c r="D229" s="433" t="s">
        <v>1470</v>
      </c>
      <c r="E229" s="434"/>
      <c r="F229" s="133" t="s">
        <v>13</v>
      </c>
      <c r="G229" s="435"/>
      <c r="H229" s="436"/>
      <c r="I229" s="136">
        <f>'Прайс Громовик'!J205</f>
        <v>170.81</v>
      </c>
      <c r="J229" s="515">
        <f>'Прайс Громовик'!K205</f>
        <v>0</v>
      </c>
      <c r="K229" s="438">
        <f>I229*J229</f>
        <v>0</v>
      </c>
      <c r="L229" s="463"/>
    </row>
    <row r="230" spans="1:12" s="139" customFormat="1" ht="15" customHeight="1" x14ac:dyDescent="0.25">
      <c r="A230" s="129"/>
      <c r="B230" s="140" t="str">
        <f>'Прайс повний'!A244</f>
        <v>59/8/50</v>
      </c>
      <c r="C230" s="130" t="str">
        <f>'Прайс повний'!C244</f>
        <v>Ізоляційна штанга 500</v>
      </c>
      <c r="D230" s="146" t="s">
        <v>699</v>
      </c>
      <c r="E230" s="141"/>
      <c r="F230" s="133" t="s">
        <v>13</v>
      </c>
      <c r="G230" s="133"/>
      <c r="H230" s="142"/>
      <c r="I230" s="136">
        <f>'Прайс Громовик'!J206</f>
        <v>616.6</v>
      </c>
      <c r="J230" s="86">
        <f>'Прайс Громовик'!K206</f>
        <v>0</v>
      </c>
      <c r="K230" s="147">
        <f t="shared" si="12"/>
        <v>0</v>
      </c>
      <c r="L230" s="27"/>
    </row>
    <row r="231" spans="1:12" s="139" customFormat="1" ht="15" customHeight="1" x14ac:dyDescent="0.25">
      <c r="A231" s="129"/>
      <c r="B231" s="140" t="str">
        <f>'Прайс повний'!A245</f>
        <v>59/8/75</v>
      </c>
      <c r="C231" s="130" t="str">
        <f>'Прайс повний'!C245</f>
        <v>Ізоляційна штанга 750</v>
      </c>
      <c r="D231" s="146" t="s">
        <v>700</v>
      </c>
      <c r="E231" s="141"/>
      <c r="F231" s="133" t="s">
        <v>13</v>
      </c>
      <c r="G231" s="133"/>
      <c r="H231" s="142"/>
      <c r="I231" s="136">
        <f>'Прайс Громовик'!J207</f>
        <v>699.92</v>
      </c>
      <c r="J231" s="86">
        <f>'Прайс Громовик'!K207</f>
        <v>0</v>
      </c>
      <c r="K231" s="147">
        <f t="shared" si="12"/>
        <v>0</v>
      </c>
      <c r="L231" s="27"/>
    </row>
    <row r="232" spans="1:12" s="139" customFormat="1" ht="15" customHeight="1" x14ac:dyDescent="0.25">
      <c r="A232" s="129"/>
      <c r="B232" s="140" t="str">
        <f>'Прайс повний'!A246</f>
        <v>59/8/100</v>
      </c>
      <c r="C232" s="130" t="str">
        <f>'Прайс повний'!C246</f>
        <v>Ізоляційна штанга 1000</v>
      </c>
      <c r="D232" s="146" t="s">
        <v>701</v>
      </c>
      <c r="E232" s="141"/>
      <c r="F232" s="133" t="s">
        <v>13</v>
      </c>
      <c r="G232" s="133"/>
      <c r="H232" s="142"/>
      <c r="I232" s="136">
        <f>'Прайс Громовик'!J208</f>
        <v>830.85</v>
      </c>
      <c r="J232" s="86">
        <f>'Прайс Громовик'!K208</f>
        <v>0</v>
      </c>
      <c r="K232" s="147">
        <f t="shared" si="12"/>
        <v>0</v>
      </c>
      <c r="L232" s="27"/>
    </row>
    <row r="233" spans="1:12" s="139" customFormat="1" ht="15" customHeight="1" x14ac:dyDescent="0.25">
      <c r="A233" s="129"/>
      <c r="B233" s="432" t="s">
        <v>1635</v>
      </c>
      <c r="C233" s="130" t="str">
        <f>'Прайс повний'!C247</f>
        <v>Ізоляційна штанга вертикальна 500</v>
      </c>
      <c r="D233" s="146" t="s">
        <v>1639</v>
      </c>
      <c r="E233" s="434"/>
      <c r="F233" s="133" t="s">
        <v>13</v>
      </c>
      <c r="G233" s="435"/>
      <c r="H233" s="436"/>
      <c r="I233" s="136">
        <f>'Прайс Громовик'!J209</f>
        <v>838.24</v>
      </c>
      <c r="J233" s="86">
        <f>'Прайс Громовик'!K209</f>
        <v>0</v>
      </c>
      <c r="K233" s="438">
        <f>I233*J233</f>
        <v>0</v>
      </c>
      <c r="L233" s="463"/>
    </row>
    <row r="234" spans="1:12" s="139" customFormat="1" ht="15" customHeight="1" x14ac:dyDescent="0.25">
      <c r="A234" s="129"/>
      <c r="B234" s="140" t="str">
        <f>'Прайс повний'!A248</f>
        <v>59/16/75</v>
      </c>
      <c r="C234" s="130" t="str">
        <f>'Прайс повний'!C248</f>
        <v>Ізоляційна штанга вертикальна 750</v>
      </c>
      <c r="D234" s="146" t="s">
        <v>702</v>
      </c>
      <c r="E234" s="141"/>
      <c r="F234" s="133" t="s">
        <v>13</v>
      </c>
      <c r="G234" s="133"/>
      <c r="H234" s="142"/>
      <c r="I234" s="136">
        <f>'Прайс Громовик'!J210</f>
        <v>950.37</v>
      </c>
      <c r="J234" s="86">
        <f>'Прайс Громовик'!K210</f>
        <v>0</v>
      </c>
      <c r="K234" s="147">
        <f t="shared" si="12"/>
        <v>0</v>
      </c>
      <c r="L234" s="27"/>
    </row>
    <row r="235" spans="1:12" s="139" customFormat="1" ht="15" customHeight="1" x14ac:dyDescent="0.25">
      <c r="A235" s="129"/>
      <c r="B235" s="140" t="str">
        <f>'Прайс повний'!A249</f>
        <v>59/16/100</v>
      </c>
      <c r="C235" s="130" t="str">
        <f>'Прайс повний'!C249</f>
        <v>Ізоляційна штанга вертикальна 1000</v>
      </c>
      <c r="D235" s="146" t="s">
        <v>703</v>
      </c>
      <c r="E235" s="141"/>
      <c r="F235" s="133" t="s">
        <v>13</v>
      </c>
      <c r="G235" s="133"/>
      <c r="H235" s="142"/>
      <c r="I235" s="136">
        <f>'Прайс Громовик'!J211</f>
        <v>1107.72</v>
      </c>
      <c r="J235" s="86">
        <f>'Прайс Громовик'!K211</f>
        <v>0</v>
      </c>
      <c r="K235" s="147">
        <f t="shared" si="12"/>
        <v>0</v>
      </c>
      <c r="L235" s="27"/>
    </row>
    <row r="236" spans="1:12" s="139" customFormat="1" ht="15" customHeight="1" x14ac:dyDescent="0.25">
      <c r="A236" s="129"/>
      <c r="B236" s="130"/>
      <c r="C236" s="130"/>
      <c r="D236" s="146"/>
      <c r="E236" s="141"/>
      <c r="F236" s="133"/>
      <c r="G236" s="133"/>
      <c r="H236" s="142"/>
      <c r="I236" s="136"/>
      <c r="J236" s="86">
        <f>'Прайс Громовик'!K234</f>
        <v>0</v>
      </c>
      <c r="K236" s="147">
        <f t="shared" si="12"/>
        <v>0</v>
      </c>
      <c r="L236" s="220"/>
    </row>
    <row r="237" spans="1:12" s="139" customFormat="1" ht="15" customHeight="1" x14ac:dyDescent="0.25">
      <c r="A237" s="129"/>
      <c r="B237" s="130" t="str">
        <f>'Прайс повний'!A275</f>
        <v>А-25</v>
      </c>
      <c r="C237" s="130" t="str">
        <f>'Прайс повний'!C275</f>
        <v>Gromostar 25м</v>
      </c>
      <c r="D237" s="146" t="str">
        <f>'Прайс повний'!D275</f>
        <v>59 200</v>
      </c>
      <c r="E237" s="141"/>
      <c r="F237" s="133" t="s">
        <v>13</v>
      </c>
      <c r="G237" s="133"/>
      <c r="H237" s="142"/>
      <c r="I237" s="136">
        <f>'Прайс Громовик'!J235</f>
        <v>47190</v>
      </c>
      <c r="J237" s="86">
        <f>'Прайс Громовик'!K235</f>
        <v>0</v>
      </c>
      <c r="K237" s="147">
        <f t="shared" si="12"/>
        <v>0</v>
      </c>
      <c r="L237" s="220"/>
    </row>
    <row r="238" spans="1:12" s="139" customFormat="1" ht="15" customHeight="1" x14ac:dyDescent="0.25">
      <c r="A238" s="129"/>
      <c r="B238" s="130" t="str">
        <f>'Прайс повний'!A276</f>
        <v>А-35</v>
      </c>
      <c r="C238" s="130" t="str">
        <f>'Прайс повний'!C276</f>
        <v>Gromostar 35м</v>
      </c>
      <c r="D238" s="146" t="str">
        <f>'Прайс повний'!D276</f>
        <v>59 201</v>
      </c>
      <c r="E238" s="141"/>
      <c r="F238" s="133" t="s">
        <v>13</v>
      </c>
      <c r="G238" s="133"/>
      <c r="H238" s="142"/>
      <c r="I238" s="136">
        <f>'Прайс Громовик'!J236</f>
        <v>51090</v>
      </c>
      <c r="J238" s="86">
        <f>'Прайс Громовик'!K236</f>
        <v>0</v>
      </c>
      <c r="K238" s="147">
        <f t="shared" si="12"/>
        <v>0</v>
      </c>
      <c r="L238" s="220"/>
    </row>
    <row r="239" spans="1:12" s="139" customFormat="1" ht="15" customHeight="1" x14ac:dyDescent="0.25">
      <c r="A239" s="129"/>
      <c r="B239" s="130" t="str">
        <f>'Прайс повний'!A277</f>
        <v>А-45</v>
      </c>
      <c r="C239" s="130" t="str">
        <f>'Прайс повний'!C277</f>
        <v>Gromostar 45</v>
      </c>
      <c r="D239" s="146" t="str">
        <f>'Прайс повний'!D277</f>
        <v>59 202</v>
      </c>
      <c r="E239" s="141"/>
      <c r="F239" s="133" t="s">
        <v>13</v>
      </c>
      <c r="G239" s="133"/>
      <c r="H239" s="142"/>
      <c r="I239" s="136">
        <f>'Прайс Громовик'!J237</f>
        <v>58370</v>
      </c>
      <c r="J239" s="86">
        <f>'Прайс Громовик'!K237</f>
        <v>0</v>
      </c>
      <c r="K239" s="147">
        <f t="shared" si="12"/>
        <v>0</v>
      </c>
      <c r="L239" s="220"/>
    </row>
    <row r="240" spans="1:12" s="139" customFormat="1" ht="15" customHeight="1" x14ac:dyDescent="0.25">
      <c r="A240" s="129"/>
      <c r="B240" s="130" t="str">
        <f>'Прайс повний'!A278</f>
        <v>А-60</v>
      </c>
      <c r="C240" s="130" t="str">
        <f>'Прайс повний'!C278</f>
        <v>Gromostar 60</v>
      </c>
      <c r="D240" s="146" t="str">
        <f>'Прайс повний'!D278</f>
        <v>59 203</v>
      </c>
      <c r="E240" s="141"/>
      <c r="F240" s="133" t="s">
        <v>13</v>
      </c>
      <c r="G240" s="133" t="s">
        <v>13</v>
      </c>
      <c r="H240" s="133" t="s">
        <v>13</v>
      </c>
      <c r="I240" s="136">
        <f>'Прайс Громовик'!J238</f>
        <v>60580</v>
      </c>
      <c r="J240" s="86">
        <f>'Прайс Громовик'!K238</f>
        <v>0</v>
      </c>
      <c r="K240" s="147">
        <f t="shared" si="12"/>
        <v>0</v>
      </c>
      <c r="L240" s="220"/>
    </row>
    <row r="241" spans="1:12" s="139" customFormat="1" ht="15" customHeight="1" x14ac:dyDescent="0.25">
      <c r="A241" s="129"/>
      <c r="B241" s="432" t="s">
        <v>1687</v>
      </c>
      <c r="C241" s="130" t="s">
        <v>1690</v>
      </c>
      <c r="D241" s="433" t="s">
        <v>1689</v>
      </c>
      <c r="E241" s="434"/>
      <c r="F241" s="133" t="s">
        <v>13</v>
      </c>
      <c r="G241" s="435"/>
      <c r="H241" s="436"/>
      <c r="I241" s="136">
        <f>'Прайс Громовик'!J239</f>
        <v>4680</v>
      </c>
      <c r="J241" s="86">
        <f>'Прайс Громовик'!K239</f>
        <v>0</v>
      </c>
      <c r="K241" s="147">
        <f t="shared" si="12"/>
        <v>0</v>
      </c>
      <c r="L241" s="463"/>
    </row>
    <row r="242" spans="1:12" s="139" customFormat="1" ht="15" customHeight="1" x14ac:dyDescent="0.25">
      <c r="A242" s="129"/>
      <c r="B242" s="130" t="str">
        <f>'Прайс повний'!A280</f>
        <v>PLW-02.B</v>
      </c>
      <c r="C242" s="130" t="str">
        <f>'Прайс повний'!C280</f>
        <v>PLW-02.B</v>
      </c>
      <c r="D242" s="146" t="str">
        <f>'Прайс повний'!D280</f>
        <v>59 204</v>
      </c>
      <c r="E242" s="141"/>
      <c r="F242" s="133" t="s">
        <v>13</v>
      </c>
      <c r="G242" s="133"/>
      <c r="H242" s="142"/>
      <c r="I242" s="136">
        <f>'Прайс Громовик'!J240</f>
        <v>19890</v>
      </c>
      <c r="J242" s="86">
        <f>'Прайс Громовик'!K240</f>
        <v>0</v>
      </c>
      <c r="K242" s="147">
        <f t="shared" si="12"/>
        <v>0</v>
      </c>
      <c r="L242" s="220"/>
    </row>
    <row r="243" spans="1:12" s="139" customFormat="1" ht="15" customHeight="1" x14ac:dyDescent="0.25">
      <c r="A243" s="129"/>
      <c r="B243" s="432" t="s">
        <v>1604</v>
      </c>
      <c r="C243" s="130" t="s">
        <v>1537</v>
      </c>
      <c r="D243" s="433" t="s">
        <v>1539</v>
      </c>
      <c r="E243" s="434"/>
      <c r="F243" s="133" t="s">
        <v>13</v>
      </c>
      <c r="G243" s="435"/>
      <c r="H243" s="436"/>
      <c r="I243" s="136">
        <f>'Прайс Громовик'!J242</f>
        <v>12990.59</v>
      </c>
      <c r="J243" s="428">
        <f>'Прайс Громовик'!K242</f>
        <v>0</v>
      </c>
      <c r="K243" s="438">
        <f>I243*J243</f>
        <v>0</v>
      </c>
      <c r="L243" s="463"/>
    </row>
    <row r="244" spans="1:12" s="139" customFormat="1" ht="15" customHeight="1" x14ac:dyDescent="0.25">
      <c r="A244" s="129"/>
      <c r="B244" s="432" t="s">
        <v>1605</v>
      </c>
      <c r="C244" s="130" t="s">
        <v>1538</v>
      </c>
      <c r="D244" s="433" t="s">
        <v>1540</v>
      </c>
      <c r="E244" s="434"/>
      <c r="F244" s="133" t="s">
        <v>13</v>
      </c>
      <c r="G244" s="435"/>
      <c r="H244" s="436"/>
      <c r="I244" s="136">
        <f>'Прайс Громовик'!J243</f>
        <v>17779.689999999999</v>
      </c>
      <c r="J244" s="428">
        <f>'Прайс Громовик'!K243</f>
        <v>0</v>
      </c>
      <c r="K244" s="438">
        <f>I244*J244</f>
        <v>0</v>
      </c>
      <c r="L244" s="463"/>
    </row>
    <row r="245" spans="1:12" s="139" customFormat="1" ht="15" customHeight="1" x14ac:dyDescent="0.25">
      <c r="A245" s="129"/>
      <c r="B245" s="432" t="s">
        <v>1606</v>
      </c>
      <c r="C245" s="130" t="s">
        <v>1487</v>
      </c>
      <c r="D245" s="433" t="s">
        <v>1499</v>
      </c>
      <c r="E245" s="434"/>
      <c r="F245" s="133" t="s">
        <v>13</v>
      </c>
      <c r="G245" s="435"/>
      <c r="H245" s="436"/>
      <c r="I245" s="437">
        <f>'Прайс Громовик'!J244</f>
        <v>20054.599999999999</v>
      </c>
      <c r="J245" s="428">
        <f>'Прайс Громовик'!K244</f>
        <v>0</v>
      </c>
      <c r="K245" s="438">
        <f t="shared" ref="K245:K291" si="15">I245*J245</f>
        <v>0</v>
      </c>
      <c r="L245" s="463"/>
    </row>
    <row r="246" spans="1:12" s="139" customFormat="1" ht="15" customHeight="1" x14ac:dyDescent="0.25">
      <c r="A246" s="129"/>
      <c r="B246" s="1036" t="s">
        <v>1902</v>
      </c>
      <c r="C246" s="130" t="s">
        <v>1848</v>
      </c>
      <c r="D246" s="433" t="s">
        <v>1794</v>
      </c>
      <c r="E246" s="1037"/>
      <c r="F246" s="133" t="s">
        <v>13</v>
      </c>
      <c r="G246" s="1038"/>
      <c r="H246" s="1039"/>
      <c r="I246" s="1040">
        <f>'Прайс Громовик'!J245</f>
        <v>29427.26</v>
      </c>
      <c r="J246" s="428">
        <f>'Прайс Громовик'!K245</f>
        <v>0</v>
      </c>
      <c r="K246" s="1041">
        <f>I246*J246</f>
        <v>0</v>
      </c>
      <c r="L246" s="1042"/>
    </row>
    <row r="247" spans="1:12" s="139" customFormat="1" ht="15" customHeight="1" x14ac:dyDescent="0.25">
      <c r="A247" s="129"/>
      <c r="B247" s="432" t="s">
        <v>1607</v>
      </c>
      <c r="C247" s="130" t="s">
        <v>1488</v>
      </c>
      <c r="D247" s="433" t="s">
        <v>1500</v>
      </c>
      <c r="E247" s="434"/>
      <c r="F247" s="133" t="s">
        <v>13</v>
      </c>
      <c r="G247" s="435"/>
      <c r="H247" s="436"/>
      <c r="I247" s="437">
        <f>'Прайс Громовик'!J246</f>
        <v>34209</v>
      </c>
      <c r="J247" s="428">
        <f>'Прайс Громовик'!K246</f>
        <v>0</v>
      </c>
      <c r="K247" s="438">
        <f t="shared" si="15"/>
        <v>0</v>
      </c>
      <c r="L247" s="463"/>
    </row>
    <row r="248" spans="1:12" s="139" customFormat="1" ht="15" customHeight="1" x14ac:dyDescent="0.25">
      <c r="A248" s="129"/>
      <c r="B248" s="1036" t="s">
        <v>1903</v>
      </c>
      <c r="C248" s="130" t="s">
        <v>1849</v>
      </c>
      <c r="D248" s="433" t="s">
        <v>1795</v>
      </c>
      <c r="E248" s="1037"/>
      <c r="F248" s="133" t="s">
        <v>13</v>
      </c>
      <c r="G248" s="1038"/>
      <c r="H248" s="1039"/>
      <c r="I248" s="1040">
        <f>'Прайс Громовик'!J247</f>
        <v>32146.57</v>
      </c>
      <c r="J248" s="428">
        <f>'Прайс Громовик'!K247</f>
        <v>0</v>
      </c>
      <c r="K248" s="1041">
        <f>I248*J248</f>
        <v>0</v>
      </c>
      <c r="L248" s="1042"/>
    </row>
    <row r="249" spans="1:12" s="139" customFormat="1" ht="15" customHeight="1" x14ac:dyDescent="0.25">
      <c r="A249" s="129"/>
      <c r="B249" s="432" t="s">
        <v>1608</v>
      </c>
      <c r="C249" s="130" t="s">
        <v>1489</v>
      </c>
      <c r="D249" s="433" t="s">
        <v>1501</v>
      </c>
      <c r="E249" s="434"/>
      <c r="F249" s="133" t="s">
        <v>13</v>
      </c>
      <c r="G249" s="435"/>
      <c r="H249" s="436"/>
      <c r="I249" s="437">
        <f>'Прайс Громовик'!J248</f>
        <v>36556.92</v>
      </c>
      <c r="J249" s="428">
        <f>'Прайс Громовик'!K248</f>
        <v>0</v>
      </c>
      <c r="K249" s="438">
        <f t="shared" si="15"/>
        <v>0</v>
      </c>
      <c r="L249" s="463"/>
    </row>
    <row r="250" spans="1:12" s="139" customFormat="1" ht="15" customHeight="1" x14ac:dyDescent="0.25">
      <c r="A250" s="129"/>
      <c r="B250" s="1036" t="s">
        <v>1904</v>
      </c>
      <c r="C250" s="130" t="s">
        <v>1850</v>
      </c>
      <c r="D250" s="433" t="s">
        <v>1796</v>
      </c>
      <c r="E250" s="1037"/>
      <c r="F250" s="133" t="s">
        <v>13</v>
      </c>
      <c r="G250" s="1038"/>
      <c r="H250" s="1039"/>
      <c r="I250" s="1040">
        <f>'Прайс Громовик'!J249</f>
        <v>33296.82</v>
      </c>
      <c r="J250" s="428">
        <f>'Прайс Громовик'!K249</f>
        <v>0</v>
      </c>
      <c r="K250" s="1041">
        <f>I250*J250</f>
        <v>0</v>
      </c>
      <c r="L250" s="1042"/>
    </row>
    <row r="251" spans="1:12" s="139" customFormat="1" ht="15" customHeight="1" x14ac:dyDescent="0.25">
      <c r="A251" s="129"/>
      <c r="B251" s="432" t="s">
        <v>1609</v>
      </c>
      <c r="C251" s="130" t="s">
        <v>1490</v>
      </c>
      <c r="D251" s="433" t="s">
        <v>1502</v>
      </c>
      <c r="E251" s="434"/>
      <c r="F251" s="133" t="s">
        <v>13</v>
      </c>
      <c r="G251" s="435"/>
      <c r="H251" s="436"/>
      <c r="I251" s="437">
        <f>'Прайс Громовик'!J250</f>
        <v>36556.92</v>
      </c>
      <c r="J251" s="428">
        <f>'Прайс Громовик'!K250</f>
        <v>0</v>
      </c>
      <c r="K251" s="438">
        <f t="shared" si="15"/>
        <v>0</v>
      </c>
      <c r="L251" s="463"/>
    </row>
    <row r="252" spans="1:12" s="139" customFormat="1" ht="15" customHeight="1" x14ac:dyDescent="0.25">
      <c r="A252" s="129"/>
      <c r="B252" s="1036" t="s">
        <v>1905</v>
      </c>
      <c r="C252" s="130" t="s">
        <v>1851</v>
      </c>
      <c r="D252" s="433" t="s">
        <v>1797</v>
      </c>
      <c r="E252" s="1037"/>
      <c r="F252" s="133" t="s">
        <v>13</v>
      </c>
      <c r="G252" s="1038"/>
      <c r="H252" s="1039"/>
      <c r="I252" s="1040">
        <f>'Прайс Громовик'!J251</f>
        <v>33681.839999999997</v>
      </c>
      <c r="J252" s="428">
        <f>'Прайс Громовик'!K251</f>
        <v>0</v>
      </c>
      <c r="K252" s="1041">
        <f>I252*J252</f>
        <v>0</v>
      </c>
      <c r="L252" s="1042"/>
    </row>
    <row r="253" spans="1:12" s="139" customFormat="1" ht="15" customHeight="1" x14ac:dyDescent="0.25">
      <c r="A253" s="129"/>
      <c r="B253" s="432" t="s">
        <v>1610</v>
      </c>
      <c r="C253" s="130" t="s">
        <v>1491</v>
      </c>
      <c r="D253" s="433" t="s">
        <v>1503</v>
      </c>
      <c r="E253" s="434"/>
      <c r="F253" s="133" t="s">
        <v>13</v>
      </c>
      <c r="G253" s="435"/>
      <c r="H253" s="436"/>
      <c r="I253" s="437">
        <f>'Прайс Громовик'!J252</f>
        <v>38726.639999999999</v>
      </c>
      <c r="J253" s="428">
        <f>'Прайс Громовик'!K252</f>
        <v>0</v>
      </c>
      <c r="K253" s="438">
        <f t="shared" si="15"/>
        <v>0</v>
      </c>
      <c r="L253" s="463"/>
    </row>
    <row r="254" spans="1:12" s="139" customFormat="1" ht="15" customHeight="1" x14ac:dyDescent="0.25">
      <c r="A254" s="129"/>
      <c r="B254" s="1036" t="s">
        <v>1906</v>
      </c>
      <c r="C254" s="130" t="s">
        <v>1852</v>
      </c>
      <c r="D254" s="433" t="s">
        <v>1798</v>
      </c>
      <c r="E254" s="1037"/>
      <c r="F254" s="133" t="s">
        <v>13</v>
      </c>
      <c r="G254" s="1038"/>
      <c r="H254" s="1039"/>
      <c r="I254" s="1040">
        <f>'Прайс Громовик'!J253</f>
        <v>35833.879999999997</v>
      </c>
      <c r="J254" s="428">
        <f>'Прайс Громовик'!K253</f>
        <v>0</v>
      </c>
      <c r="K254" s="1041">
        <f>I254*J254</f>
        <v>0</v>
      </c>
      <c r="L254" s="1042"/>
    </row>
    <row r="255" spans="1:12" s="139" customFormat="1" ht="15" customHeight="1" x14ac:dyDescent="0.25">
      <c r="A255" s="129"/>
      <c r="B255" s="432" t="s">
        <v>1611</v>
      </c>
      <c r="C255" s="130" t="s">
        <v>1492</v>
      </c>
      <c r="D255" s="433" t="s">
        <v>1504</v>
      </c>
      <c r="E255" s="434"/>
      <c r="F255" s="133" t="s">
        <v>13</v>
      </c>
      <c r="G255" s="435"/>
      <c r="H255" s="436"/>
      <c r="I255" s="437">
        <f>'Прайс Громовик'!J254</f>
        <v>40606.92</v>
      </c>
      <c r="J255" s="428">
        <f>'Прайс Громовик'!K254</f>
        <v>0</v>
      </c>
      <c r="K255" s="438">
        <f t="shared" si="15"/>
        <v>0</v>
      </c>
      <c r="L255" s="463"/>
    </row>
    <row r="256" spans="1:12" s="139" customFormat="1" ht="15" customHeight="1" x14ac:dyDescent="0.25">
      <c r="A256" s="129"/>
      <c r="B256" s="1036" t="s">
        <v>1907</v>
      </c>
      <c r="C256" s="130" t="s">
        <v>1853</v>
      </c>
      <c r="D256" s="433" t="s">
        <v>1799</v>
      </c>
      <c r="E256" s="1037"/>
      <c r="F256" s="133" t="s">
        <v>13</v>
      </c>
      <c r="G256" s="1038"/>
      <c r="H256" s="1039"/>
      <c r="I256" s="1040">
        <f>'Прайс Громовик'!J255</f>
        <v>36947.919999999998</v>
      </c>
      <c r="J256" s="428">
        <f>'Прайс Громовик'!K255</f>
        <v>0</v>
      </c>
      <c r="K256" s="1041">
        <f>I256*J256</f>
        <v>0</v>
      </c>
      <c r="L256" s="1042"/>
    </row>
    <row r="257" spans="1:12" s="139" customFormat="1" ht="15" customHeight="1" x14ac:dyDescent="0.25">
      <c r="A257" s="129"/>
      <c r="B257" s="432" t="s">
        <v>1612</v>
      </c>
      <c r="C257" s="130" t="s">
        <v>1493</v>
      </c>
      <c r="D257" s="433" t="s">
        <v>1505</v>
      </c>
      <c r="E257" s="434"/>
      <c r="F257" s="133" t="s">
        <v>13</v>
      </c>
      <c r="G257" s="435"/>
      <c r="H257" s="436"/>
      <c r="I257" s="437">
        <f>'Прайс Громовик'!J256</f>
        <v>44800.44</v>
      </c>
      <c r="J257" s="428">
        <f>'Прайс Громовик'!K256</f>
        <v>0</v>
      </c>
      <c r="K257" s="438">
        <f t="shared" si="15"/>
        <v>0</v>
      </c>
      <c r="L257" s="463"/>
    </row>
    <row r="258" spans="1:12" s="139" customFormat="1" ht="15" customHeight="1" x14ac:dyDescent="0.25">
      <c r="A258" s="129"/>
      <c r="B258" s="1036" t="s">
        <v>1908</v>
      </c>
      <c r="C258" s="130" t="s">
        <v>1854</v>
      </c>
      <c r="D258" s="433" t="s">
        <v>1866</v>
      </c>
      <c r="E258" s="1037"/>
      <c r="F258" s="133" t="s">
        <v>13</v>
      </c>
      <c r="G258" s="1038"/>
      <c r="H258" s="1039"/>
      <c r="I258" s="1040">
        <f>'Прайс Громовик'!J257</f>
        <v>62042.89</v>
      </c>
      <c r="J258" s="428">
        <f>'Прайс Громовик'!K257</f>
        <v>0</v>
      </c>
      <c r="K258" s="1041">
        <f>I258*J258</f>
        <v>0</v>
      </c>
      <c r="L258" s="1042"/>
    </row>
    <row r="259" spans="1:12" s="139" customFormat="1" ht="15" customHeight="1" x14ac:dyDescent="0.25">
      <c r="A259" s="129"/>
      <c r="B259" s="432" t="s">
        <v>1613</v>
      </c>
      <c r="C259" s="130" t="s">
        <v>1543</v>
      </c>
      <c r="D259" s="433" t="s">
        <v>1541</v>
      </c>
      <c r="E259" s="434"/>
      <c r="F259" s="133" t="s">
        <v>13</v>
      </c>
      <c r="G259" s="435"/>
      <c r="H259" s="436"/>
      <c r="I259" s="437">
        <f>'Прайс Громовик'!J258</f>
        <v>80906.399999999994</v>
      </c>
      <c r="J259" s="428">
        <f>'Прайс Громовик'!K258</f>
        <v>0</v>
      </c>
      <c r="K259" s="438">
        <f>I259*J259</f>
        <v>0</v>
      </c>
      <c r="L259" s="463"/>
    </row>
    <row r="260" spans="1:12" s="139" customFormat="1" ht="15" customHeight="1" x14ac:dyDescent="0.25">
      <c r="A260" s="129"/>
      <c r="B260" s="1036" t="s">
        <v>1909</v>
      </c>
      <c r="C260" s="130" t="s">
        <v>1855</v>
      </c>
      <c r="D260" s="433" t="s">
        <v>1867</v>
      </c>
      <c r="E260" s="1037"/>
      <c r="F260" s="133" t="s">
        <v>13</v>
      </c>
      <c r="G260" s="1038"/>
      <c r="H260" s="1039"/>
      <c r="I260" s="1040">
        <f>'Прайс Громовик'!J259</f>
        <v>64921.34</v>
      </c>
      <c r="J260" s="428">
        <f>'Прайс Громовик'!K259</f>
        <v>0</v>
      </c>
      <c r="K260" s="1041">
        <f>I260*J260</f>
        <v>0</v>
      </c>
      <c r="L260" s="1042"/>
    </row>
    <row r="261" spans="1:12" s="139" customFormat="1" ht="15" customHeight="1" x14ac:dyDescent="0.25">
      <c r="A261" s="129"/>
      <c r="B261" s="432" t="s">
        <v>1614</v>
      </c>
      <c r="C261" s="130" t="s">
        <v>1494</v>
      </c>
      <c r="D261" s="433" t="s">
        <v>1506</v>
      </c>
      <c r="E261" s="434"/>
      <c r="F261" s="133" t="s">
        <v>13</v>
      </c>
      <c r="G261" s="435"/>
      <c r="H261" s="436"/>
      <c r="I261" s="437">
        <f>'Прайс Громовик'!J260</f>
        <v>82890.3</v>
      </c>
      <c r="J261" s="428">
        <f>'Прайс Громовик'!K260</f>
        <v>0</v>
      </c>
      <c r="K261" s="438">
        <f t="shared" si="15"/>
        <v>0</v>
      </c>
      <c r="L261" s="463"/>
    </row>
    <row r="262" spans="1:12" s="139" customFormat="1" ht="15" customHeight="1" x14ac:dyDescent="0.25">
      <c r="A262" s="129"/>
      <c r="B262" s="1036" t="s">
        <v>1910</v>
      </c>
      <c r="C262" s="130" t="s">
        <v>1856</v>
      </c>
      <c r="D262" s="433" t="s">
        <v>1868</v>
      </c>
      <c r="E262" s="1037"/>
      <c r="F262" s="133" t="s">
        <v>13</v>
      </c>
      <c r="G262" s="1038"/>
      <c r="H262" s="1039"/>
      <c r="I262" s="1040">
        <f>'Прайс Громовик'!J261</f>
        <v>65964.490000000005</v>
      </c>
      <c r="J262" s="428">
        <f>'Прайс Громовик'!K261</f>
        <v>0</v>
      </c>
      <c r="K262" s="1041">
        <f>I262*J262</f>
        <v>0</v>
      </c>
      <c r="L262" s="1042"/>
    </row>
    <row r="263" spans="1:12" s="139" customFormat="1" ht="15" customHeight="1" x14ac:dyDescent="0.25">
      <c r="A263" s="129"/>
      <c r="B263" s="432" t="s">
        <v>1615</v>
      </c>
      <c r="C263" s="130" t="s">
        <v>1545</v>
      </c>
      <c r="D263" s="433" t="s">
        <v>1546</v>
      </c>
      <c r="E263" s="434"/>
      <c r="F263" s="133" t="s">
        <v>13</v>
      </c>
      <c r="G263" s="435"/>
      <c r="H263" s="436"/>
      <c r="I263" s="437">
        <f>'Прайс Громовик'!J262</f>
        <v>83871.539999999994</v>
      </c>
      <c r="J263" s="428">
        <f>'Прайс Громовик'!K262</f>
        <v>0</v>
      </c>
      <c r="K263" s="438">
        <f>I263*J263</f>
        <v>0</v>
      </c>
      <c r="L263" s="463"/>
    </row>
    <row r="264" spans="1:12" s="139" customFormat="1" ht="15" customHeight="1" x14ac:dyDescent="0.25">
      <c r="A264" s="129"/>
      <c r="B264" s="1036" t="s">
        <v>1911</v>
      </c>
      <c r="C264" s="130" t="s">
        <v>1857</v>
      </c>
      <c r="D264" s="433" t="s">
        <v>1869</v>
      </c>
      <c r="E264" s="1037"/>
      <c r="F264" s="133" t="s">
        <v>13</v>
      </c>
      <c r="G264" s="1038"/>
      <c r="H264" s="1039"/>
      <c r="I264" s="1040">
        <f>'Прайс Громовик'!J263</f>
        <v>69382.11</v>
      </c>
      <c r="J264" s="428">
        <f>'Прайс Громовик'!K263</f>
        <v>0</v>
      </c>
      <c r="K264" s="1041">
        <f>I264*J264</f>
        <v>0</v>
      </c>
      <c r="L264" s="1042"/>
    </row>
    <row r="265" spans="1:12" s="139" customFormat="1" ht="15" customHeight="1" x14ac:dyDescent="0.25">
      <c r="A265" s="129"/>
      <c r="B265" s="432" t="s">
        <v>1616</v>
      </c>
      <c r="C265" s="130" t="s">
        <v>1495</v>
      </c>
      <c r="D265" s="433" t="s">
        <v>1507</v>
      </c>
      <c r="E265" s="434"/>
      <c r="F265" s="133" t="s">
        <v>13</v>
      </c>
      <c r="G265" s="435"/>
      <c r="H265" s="436"/>
      <c r="I265" s="437">
        <f>'Прайс Громовик'!J264</f>
        <v>90688.85</v>
      </c>
      <c r="J265" s="428">
        <f>'Прайс Громовик'!K264</f>
        <v>0</v>
      </c>
      <c r="K265" s="438">
        <f t="shared" si="15"/>
        <v>0</v>
      </c>
      <c r="L265" s="463"/>
    </row>
    <row r="266" spans="1:12" s="139" customFormat="1" ht="15" customHeight="1" x14ac:dyDescent="0.25">
      <c r="A266" s="129"/>
      <c r="B266" s="1036" t="s">
        <v>1912</v>
      </c>
      <c r="C266" s="130" t="s">
        <v>1858</v>
      </c>
      <c r="D266" s="433" t="s">
        <v>1870</v>
      </c>
      <c r="E266" s="1037"/>
      <c r="F266" s="133" t="s">
        <v>13</v>
      </c>
      <c r="G266" s="1038"/>
      <c r="H266" s="1039"/>
      <c r="I266" s="1040">
        <f>'Прайс Громовик'!J265</f>
        <v>72314.55</v>
      </c>
      <c r="J266" s="428">
        <f>'Прайс Громовик'!K265</f>
        <v>0</v>
      </c>
      <c r="K266" s="1041">
        <f>I266*J266</f>
        <v>0</v>
      </c>
      <c r="L266" s="1042"/>
    </row>
    <row r="267" spans="1:12" s="139" customFormat="1" ht="15" customHeight="1" x14ac:dyDescent="0.25">
      <c r="A267" s="129"/>
      <c r="B267" s="432" t="s">
        <v>1617</v>
      </c>
      <c r="C267" s="130" t="s">
        <v>1548</v>
      </c>
      <c r="D267" s="433" t="s">
        <v>1549</v>
      </c>
      <c r="E267" s="434"/>
      <c r="F267" s="133" t="s">
        <v>13</v>
      </c>
      <c r="G267" s="435"/>
      <c r="H267" s="436"/>
      <c r="I267" s="437">
        <f>'Прайс Громовик'!J266</f>
        <v>97442.64</v>
      </c>
      <c r="J267" s="428">
        <f>'Прайс Громовик'!K266</f>
        <v>0</v>
      </c>
      <c r="K267" s="438">
        <f>I267*J267</f>
        <v>0</v>
      </c>
      <c r="L267" s="463"/>
    </row>
    <row r="268" spans="1:12" s="139" customFormat="1" ht="15" customHeight="1" x14ac:dyDescent="0.25">
      <c r="A268" s="129"/>
      <c r="B268" s="1036" t="s">
        <v>1913</v>
      </c>
      <c r="C268" s="130" t="s">
        <v>1859</v>
      </c>
      <c r="D268" s="433" t="s">
        <v>1871</v>
      </c>
      <c r="E268" s="1037"/>
      <c r="F268" s="133" t="s">
        <v>13</v>
      </c>
      <c r="G268" s="1038"/>
      <c r="H268" s="1039"/>
      <c r="I268" s="1040">
        <f>'Прайс Громовик'!J267</f>
        <v>73362.69</v>
      </c>
      <c r="J268" s="428">
        <f>'Прайс Громовик'!K267</f>
        <v>0</v>
      </c>
      <c r="K268" s="1041">
        <f>I268*J268</f>
        <v>0</v>
      </c>
      <c r="L268" s="1042"/>
    </row>
    <row r="269" spans="1:12" s="139" customFormat="1" ht="15" customHeight="1" x14ac:dyDescent="0.25">
      <c r="A269" s="129"/>
      <c r="B269" s="432" t="s">
        <v>1618</v>
      </c>
      <c r="C269" s="130" t="s">
        <v>1496</v>
      </c>
      <c r="D269" s="433" t="s">
        <v>1508</v>
      </c>
      <c r="E269" s="434"/>
      <c r="F269" s="133" t="s">
        <v>13</v>
      </c>
      <c r="G269" s="435"/>
      <c r="H269" s="436"/>
      <c r="I269" s="437">
        <f>'Прайс Громовик'!J268</f>
        <v>103326</v>
      </c>
      <c r="J269" s="428">
        <f>'Прайс Громовик'!K268</f>
        <v>0</v>
      </c>
      <c r="K269" s="438">
        <f t="shared" si="15"/>
        <v>0</v>
      </c>
      <c r="L269" s="463"/>
    </row>
    <row r="270" spans="1:12" s="139" customFormat="1" ht="15" customHeight="1" x14ac:dyDescent="0.25">
      <c r="A270" s="129"/>
      <c r="B270" s="1036" t="s">
        <v>1914</v>
      </c>
      <c r="C270" s="130" t="s">
        <v>1860</v>
      </c>
      <c r="D270" s="433" t="s">
        <v>1872</v>
      </c>
      <c r="E270" s="1037"/>
      <c r="F270" s="133" t="s">
        <v>13</v>
      </c>
      <c r="G270" s="1038"/>
      <c r="H270" s="1039"/>
      <c r="I270" s="1040">
        <f>'Прайс Громовик'!J269</f>
        <v>117377.81</v>
      </c>
      <c r="J270" s="428">
        <f>'Прайс Громовик'!K269</f>
        <v>0</v>
      </c>
      <c r="K270" s="1041">
        <f>I270*J270</f>
        <v>0</v>
      </c>
      <c r="L270" s="1042"/>
    </row>
    <row r="271" spans="1:12" s="139" customFormat="1" ht="15" customHeight="1" x14ac:dyDescent="0.25">
      <c r="A271" s="129"/>
      <c r="B271" s="432" t="s">
        <v>1619</v>
      </c>
      <c r="C271" s="130" t="s">
        <v>1551</v>
      </c>
      <c r="D271" s="433" t="s">
        <v>1552</v>
      </c>
      <c r="E271" s="434"/>
      <c r="F271" s="133" t="s">
        <v>13</v>
      </c>
      <c r="G271" s="435"/>
      <c r="H271" s="436"/>
      <c r="I271" s="437">
        <f>'Прайс Громовик'!J270</f>
        <v>153387.6</v>
      </c>
      <c r="J271" s="428">
        <f>'Прайс Громовик'!K270</f>
        <v>0</v>
      </c>
      <c r="K271" s="438">
        <f>I271*J271</f>
        <v>0</v>
      </c>
      <c r="L271" s="463"/>
    </row>
    <row r="272" spans="1:12" s="139" customFormat="1" ht="15" customHeight="1" x14ac:dyDescent="0.25">
      <c r="A272" s="129"/>
      <c r="B272" s="1036" t="s">
        <v>1915</v>
      </c>
      <c r="C272" s="130" t="s">
        <v>1861</v>
      </c>
      <c r="D272" s="433" t="s">
        <v>1873</v>
      </c>
      <c r="E272" s="1037"/>
      <c r="F272" s="133" t="s">
        <v>13</v>
      </c>
      <c r="G272" s="1038"/>
      <c r="H272" s="1039"/>
      <c r="I272" s="1040">
        <f>'Прайс Громовик'!J271</f>
        <v>119823.36</v>
      </c>
      <c r="J272" s="428">
        <f>'Прайс Громовик'!K271</f>
        <v>0</v>
      </c>
      <c r="K272" s="1041">
        <f>I272*J272</f>
        <v>0</v>
      </c>
      <c r="L272" s="1042"/>
    </row>
    <row r="273" spans="1:12" s="139" customFormat="1" ht="15" customHeight="1" x14ac:dyDescent="0.25">
      <c r="A273" s="129"/>
      <c r="B273" s="432" t="s">
        <v>1620</v>
      </c>
      <c r="C273" s="130" t="s">
        <v>1497</v>
      </c>
      <c r="D273" s="433" t="s">
        <v>1509</v>
      </c>
      <c r="E273" s="434"/>
      <c r="F273" s="133" t="s">
        <v>13</v>
      </c>
      <c r="G273" s="435"/>
      <c r="H273" s="436"/>
      <c r="I273" s="437">
        <f>'Прайс Громовик'!J272</f>
        <v>155958</v>
      </c>
      <c r="J273" s="428">
        <f>'Прайс Громовик'!K272</f>
        <v>0</v>
      </c>
      <c r="K273" s="438">
        <f t="shared" si="15"/>
        <v>0</v>
      </c>
      <c r="L273" s="463"/>
    </row>
    <row r="274" spans="1:12" s="139" customFormat="1" ht="15" customHeight="1" x14ac:dyDescent="0.25">
      <c r="A274" s="129"/>
      <c r="B274" s="1036" t="s">
        <v>1916</v>
      </c>
      <c r="C274" s="130" t="s">
        <v>1862</v>
      </c>
      <c r="D274" s="433" t="s">
        <v>1874</v>
      </c>
      <c r="E274" s="1037"/>
      <c r="F274" s="133" t="s">
        <v>13</v>
      </c>
      <c r="G274" s="1038"/>
      <c r="H274" s="1039"/>
      <c r="I274" s="1040">
        <f>'Прайс Громовик'!J273</f>
        <v>120812.08</v>
      </c>
      <c r="J274" s="428">
        <f>'Прайс Громовик'!K273</f>
        <v>0</v>
      </c>
      <c r="K274" s="1041">
        <f>I274*J274</f>
        <v>0</v>
      </c>
      <c r="L274" s="1042"/>
    </row>
    <row r="275" spans="1:12" s="139" customFormat="1" ht="15" customHeight="1" x14ac:dyDescent="0.25">
      <c r="A275" s="129"/>
      <c r="B275" s="432" t="s">
        <v>1621</v>
      </c>
      <c r="C275" s="130" t="s">
        <v>1554</v>
      </c>
      <c r="D275" s="433" t="s">
        <v>1555</v>
      </c>
      <c r="E275" s="434"/>
      <c r="F275" s="133" t="s">
        <v>13</v>
      </c>
      <c r="G275" s="435"/>
      <c r="H275" s="436"/>
      <c r="I275" s="437">
        <f>'Прайс Громовик'!J274</f>
        <v>158088.78</v>
      </c>
      <c r="J275" s="428">
        <f>'Прайс Громовик'!K274</f>
        <v>0</v>
      </c>
      <c r="K275" s="438">
        <f>I275*J275</f>
        <v>0</v>
      </c>
      <c r="L275" s="463"/>
    </row>
    <row r="276" spans="1:12" s="139" customFormat="1" ht="15" customHeight="1" x14ac:dyDescent="0.25">
      <c r="A276" s="129"/>
      <c r="B276" s="1036" t="s">
        <v>1917</v>
      </c>
      <c r="C276" s="130" t="s">
        <v>1863</v>
      </c>
      <c r="D276" s="433" t="s">
        <v>1875</v>
      </c>
      <c r="E276" s="1037"/>
      <c r="F276" s="133" t="s">
        <v>13</v>
      </c>
      <c r="G276" s="1038"/>
      <c r="H276" s="1039"/>
      <c r="I276" s="1040">
        <f>'Прайс Громовик'!J275</f>
        <v>128963.91</v>
      </c>
      <c r="J276" s="428">
        <f>'Прайс Громовик'!K275</f>
        <v>0</v>
      </c>
      <c r="K276" s="1041">
        <f>I276*J276</f>
        <v>0</v>
      </c>
      <c r="L276" s="1042"/>
    </row>
    <row r="277" spans="1:12" s="139" customFormat="1" ht="15" customHeight="1" x14ac:dyDescent="0.25">
      <c r="A277" s="129"/>
      <c r="B277" s="432" t="s">
        <v>1622</v>
      </c>
      <c r="C277" s="130" t="s">
        <v>1498</v>
      </c>
      <c r="D277" s="433" t="s">
        <v>1510</v>
      </c>
      <c r="E277" s="434"/>
      <c r="F277" s="133" t="s">
        <v>13</v>
      </c>
      <c r="G277" s="435"/>
      <c r="H277" s="436"/>
      <c r="I277" s="437">
        <f>'Прайс Громовик'!J276</f>
        <v>170059.5</v>
      </c>
      <c r="J277" s="428">
        <f>'Прайс Громовик'!K276</f>
        <v>0</v>
      </c>
      <c r="K277" s="438">
        <f t="shared" si="15"/>
        <v>0</v>
      </c>
      <c r="L277" s="463"/>
    </row>
    <row r="278" spans="1:12" s="139" customFormat="1" ht="15" customHeight="1" x14ac:dyDescent="0.25">
      <c r="A278" s="129"/>
      <c r="B278" s="1036" t="s">
        <v>1918</v>
      </c>
      <c r="C278" s="130" t="s">
        <v>1864</v>
      </c>
      <c r="D278" s="433" t="s">
        <v>1876</v>
      </c>
      <c r="E278" s="1037"/>
      <c r="F278" s="133" t="s">
        <v>13</v>
      </c>
      <c r="G278" s="1038"/>
      <c r="H278" s="1039"/>
      <c r="I278" s="1040">
        <f>'Прайс Громовик'!J277</f>
        <v>131409.46</v>
      </c>
      <c r="J278" s="428">
        <f>'Прайс Громовик'!K277</f>
        <v>0</v>
      </c>
      <c r="K278" s="1041">
        <f t="shared" ref="K278:K288" si="16">I278*J278</f>
        <v>0</v>
      </c>
      <c r="L278" s="1042"/>
    </row>
    <row r="279" spans="1:12" s="139" customFormat="1" ht="15" customHeight="1" x14ac:dyDescent="0.25">
      <c r="A279" s="129"/>
      <c r="B279" s="432" t="s">
        <v>1623</v>
      </c>
      <c r="C279" s="130" t="s">
        <v>1557</v>
      </c>
      <c r="D279" s="433" t="s">
        <v>1559</v>
      </c>
      <c r="E279" s="434"/>
      <c r="F279" s="133" t="s">
        <v>13</v>
      </c>
      <c r="G279" s="435"/>
      <c r="H279" s="436"/>
      <c r="I279" s="437">
        <f>'Прайс Громовик'!J278</f>
        <v>173553</v>
      </c>
      <c r="J279" s="428">
        <f>'Прайс Громовик'!K278</f>
        <v>0</v>
      </c>
      <c r="K279" s="438">
        <f t="shared" si="16"/>
        <v>0</v>
      </c>
      <c r="L279" s="463"/>
    </row>
    <row r="280" spans="1:12" s="139" customFormat="1" ht="15" customHeight="1" x14ac:dyDescent="0.25">
      <c r="A280" s="129"/>
      <c r="B280" s="1036" t="s">
        <v>1919</v>
      </c>
      <c r="C280" s="130" t="s">
        <v>1865</v>
      </c>
      <c r="D280" s="433" t="s">
        <v>1877</v>
      </c>
      <c r="E280" s="1037"/>
      <c r="F280" s="133" t="s">
        <v>13</v>
      </c>
      <c r="G280" s="1038"/>
      <c r="H280" s="1039"/>
      <c r="I280" s="1040">
        <f>'Прайс Громовик'!J279</f>
        <v>132398.18</v>
      </c>
      <c r="J280" s="428">
        <f>'Прайс Громовик'!K279</f>
        <v>0</v>
      </c>
      <c r="K280" s="1041">
        <f t="shared" si="16"/>
        <v>0</v>
      </c>
      <c r="L280" s="1042"/>
    </row>
    <row r="281" spans="1:12" s="139" customFormat="1" ht="15" customHeight="1" x14ac:dyDescent="0.25">
      <c r="A281" s="129"/>
      <c r="B281" s="432" t="s">
        <v>1624</v>
      </c>
      <c r="C281" s="130" t="s">
        <v>1558</v>
      </c>
      <c r="D281" s="433" t="s">
        <v>1560</v>
      </c>
      <c r="E281" s="434"/>
      <c r="F281" s="133" t="s">
        <v>13</v>
      </c>
      <c r="G281" s="435"/>
      <c r="H281" s="436"/>
      <c r="I281" s="437">
        <f>'Прайс Громовик'!J280</f>
        <v>175440</v>
      </c>
      <c r="J281" s="428">
        <f>'Прайс Громовик'!K280</f>
        <v>0</v>
      </c>
      <c r="K281" s="438">
        <f t="shared" si="16"/>
        <v>0</v>
      </c>
      <c r="L281" s="463"/>
    </row>
    <row r="282" spans="1:12" s="139" customFormat="1" ht="15" customHeight="1" x14ac:dyDescent="0.25">
      <c r="A282" s="129"/>
      <c r="B282" s="432" t="s">
        <v>1940</v>
      </c>
      <c r="C282" s="130" t="s">
        <v>1929</v>
      </c>
      <c r="D282" s="433" t="s">
        <v>1934</v>
      </c>
      <c r="E282" s="434"/>
      <c r="F282" s="133" t="s">
        <v>13</v>
      </c>
      <c r="G282" s="435"/>
      <c r="H282" s="436"/>
      <c r="I282" s="437">
        <f>'Прайс Громовик'!J281</f>
        <v>203341.24</v>
      </c>
      <c r="J282" s="428">
        <f>'Прайс Громовик'!K281</f>
        <v>0</v>
      </c>
      <c r="K282" s="438">
        <f t="shared" si="16"/>
        <v>0</v>
      </c>
      <c r="L282" s="463"/>
    </row>
    <row r="283" spans="1:12" s="139" customFormat="1" ht="15" customHeight="1" x14ac:dyDescent="0.25">
      <c r="A283" s="129"/>
      <c r="B283" s="432" t="s">
        <v>1943</v>
      </c>
      <c r="C283" s="130" t="s">
        <v>1926</v>
      </c>
      <c r="D283" s="433" t="s">
        <v>1935</v>
      </c>
      <c r="E283" s="434"/>
      <c r="F283" s="133" t="s">
        <v>13</v>
      </c>
      <c r="G283" s="435"/>
      <c r="H283" s="436"/>
      <c r="I283" s="437">
        <f>'Прайс Громовик'!J282</f>
        <v>219708</v>
      </c>
      <c r="J283" s="428">
        <f>'Прайс Громовик'!K282</f>
        <v>0</v>
      </c>
      <c r="K283" s="438">
        <f t="shared" si="16"/>
        <v>0</v>
      </c>
      <c r="L283" s="463"/>
    </row>
    <row r="284" spans="1:12" s="139" customFormat="1" ht="15" customHeight="1" x14ac:dyDescent="0.25">
      <c r="A284" s="129"/>
      <c r="B284" s="432" t="s">
        <v>1941</v>
      </c>
      <c r="C284" s="130" t="s">
        <v>1930</v>
      </c>
      <c r="D284" s="433" t="s">
        <v>1938</v>
      </c>
      <c r="E284" s="434"/>
      <c r="F284" s="133" t="s">
        <v>13</v>
      </c>
      <c r="G284" s="435"/>
      <c r="H284" s="436"/>
      <c r="I284" s="437">
        <f>'Прайс Громовик'!J283</f>
        <v>205545</v>
      </c>
      <c r="J284" s="428">
        <f>'Прайс Громовик'!K283</f>
        <v>0</v>
      </c>
      <c r="K284" s="438">
        <f t="shared" si="16"/>
        <v>0</v>
      </c>
      <c r="L284" s="463"/>
    </row>
    <row r="285" spans="1:12" s="139" customFormat="1" ht="15" customHeight="1" x14ac:dyDescent="0.25">
      <c r="A285" s="129"/>
      <c r="B285" s="432" t="s">
        <v>1944</v>
      </c>
      <c r="C285" s="130" t="s">
        <v>1927</v>
      </c>
      <c r="D285" s="433" t="s">
        <v>1936</v>
      </c>
      <c r="E285" s="434"/>
      <c r="F285" s="133" t="s">
        <v>13</v>
      </c>
      <c r="G285" s="435"/>
      <c r="H285" s="436"/>
      <c r="I285" s="437">
        <f>'Прайс Громовик'!J284</f>
        <v>227374.56</v>
      </c>
      <c r="J285" s="428">
        <f>'Прайс Громовик'!K284</f>
        <v>0</v>
      </c>
      <c r="K285" s="438">
        <f t="shared" si="16"/>
        <v>0</v>
      </c>
      <c r="L285" s="463"/>
    </row>
    <row r="286" spans="1:12" s="139" customFormat="1" ht="15" customHeight="1" x14ac:dyDescent="0.25">
      <c r="A286" s="129"/>
      <c r="B286" s="432" t="s">
        <v>1942</v>
      </c>
      <c r="C286" s="130" t="s">
        <v>1931</v>
      </c>
      <c r="D286" s="433" t="s">
        <v>1939</v>
      </c>
      <c r="E286" s="434"/>
      <c r="F286" s="133" t="s">
        <v>13</v>
      </c>
      <c r="G286" s="435"/>
      <c r="H286" s="436"/>
      <c r="I286" s="437">
        <f>'Прайс Громовик'!J285</f>
        <v>206504.92</v>
      </c>
      <c r="J286" s="428">
        <f>'Прайс Громовик'!K285</f>
        <v>0</v>
      </c>
      <c r="K286" s="438">
        <f t="shared" si="16"/>
        <v>0</v>
      </c>
      <c r="L286" s="463"/>
    </row>
    <row r="287" spans="1:12" s="139" customFormat="1" ht="15" customHeight="1" x14ac:dyDescent="0.25">
      <c r="A287" s="129"/>
      <c r="B287" s="432" t="s">
        <v>1945</v>
      </c>
      <c r="C287" s="130" t="s">
        <v>1928</v>
      </c>
      <c r="D287" s="433" t="s">
        <v>1937</v>
      </c>
      <c r="E287" s="434"/>
      <c r="F287" s="133" t="s">
        <v>13</v>
      </c>
      <c r="G287" s="435"/>
      <c r="H287" s="436"/>
      <c r="I287" s="437">
        <f>'Прайс Громовик'!J286</f>
        <v>232880.94</v>
      </c>
      <c r="J287" s="428">
        <f>'Прайс Громовик'!K286</f>
        <v>0</v>
      </c>
      <c r="K287" s="438">
        <f t="shared" si="16"/>
        <v>0</v>
      </c>
      <c r="L287" s="463"/>
    </row>
    <row r="288" spans="1:12" s="139" customFormat="1" ht="15" customHeight="1" x14ac:dyDescent="0.25">
      <c r="A288" s="129"/>
      <c r="B288" s="432" t="s">
        <v>1561</v>
      </c>
      <c r="C288" s="130" t="s">
        <v>1563</v>
      </c>
      <c r="D288" s="433" t="s">
        <v>1562</v>
      </c>
      <c r="E288" s="434"/>
      <c r="F288" s="133" t="s">
        <v>13</v>
      </c>
      <c r="G288" s="435"/>
      <c r="H288" s="436"/>
      <c r="I288" s="437">
        <f>'Прайс Громовик'!J287</f>
        <v>3344.3</v>
      </c>
      <c r="J288" s="428">
        <f>'Прайс Громовик'!K287</f>
        <v>0</v>
      </c>
      <c r="K288" s="438">
        <f t="shared" si="16"/>
        <v>0</v>
      </c>
      <c r="L288" s="463"/>
    </row>
    <row r="289" spans="1:12" s="139" customFormat="1" ht="15" customHeight="1" x14ac:dyDescent="0.25">
      <c r="A289" s="129"/>
      <c r="B289" s="432" t="s">
        <v>1484</v>
      </c>
      <c r="C289" s="130" t="s">
        <v>1511</v>
      </c>
      <c r="D289" s="433" t="s">
        <v>1287</v>
      </c>
      <c r="E289" s="434"/>
      <c r="F289" s="133" t="s">
        <v>13</v>
      </c>
      <c r="G289" s="435"/>
      <c r="H289" s="436"/>
      <c r="I289" s="437">
        <f>'Прайс Громовик'!J288</f>
        <v>5323.4</v>
      </c>
      <c r="J289" s="428">
        <f>'Прайс Громовик'!K288</f>
        <v>0</v>
      </c>
      <c r="K289" s="438">
        <f t="shared" si="15"/>
        <v>0</v>
      </c>
      <c r="L289" s="463"/>
    </row>
    <row r="290" spans="1:12" s="139" customFormat="1" ht="15" customHeight="1" x14ac:dyDescent="0.25">
      <c r="A290" s="129"/>
      <c r="B290" s="432" t="s">
        <v>1485</v>
      </c>
      <c r="C290" s="130" t="s">
        <v>1512</v>
      </c>
      <c r="D290" s="433" t="s">
        <v>1514</v>
      </c>
      <c r="E290" s="434"/>
      <c r="F290" s="133" t="s">
        <v>13</v>
      </c>
      <c r="G290" s="435"/>
      <c r="H290" s="436"/>
      <c r="I290" s="437">
        <f>'Прайс Громовик'!J289</f>
        <v>10145.43</v>
      </c>
      <c r="J290" s="428">
        <f>'Прайс Громовик'!K289</f>
        <v>0</v>
      </c>
      <c r="K290" s="438">
        <f t="shared" si="15"/>
        <v>0</v>
      </c>
      <c r="L290" s="463"/>
    </row>
    <row r="291" spans="1:12" s="139" customFormat="1" ht="15" customHeight="1" x14ac:dyDescent="0.25">
      <c r="A291" s="129"/>
      <c r="B291" s="432" t="s">
        <v>1486</v>
      </c>
      <c r="C291" s="130" t="s">
        <v>1513</v>
      </c>
      <c r="D291" s="433" t="s">
        <v>1515</v>
      </c>
      <c r="E291" s="434"/>
      <c r="F291" s="133" t="s">
        <v>13</v>
      </c>
      <c r="G291" s="435"/>
      <c r="H291" s="436"/>
      <c r="I291" s="437">
        <f>'Прайс Громовик'!J290</f>
        <v>17935.73</v>
      </c>
      <c r="J291" s="428">
        <f>'Прайс Громовик'!K290</f>
        <v>0</v>
      </c>
      <c r="K291" s="438">
        <f t="shared" si="15"/>
        <v>0</v>
      </c>
      <c r="L291" s="463"/>
    </row>
    <row r="292" spans="1:12" s="139" customFormat="1" ht="15" customHeight="1" x14ac:dyDescent="0.25">
      <c r="A292" s="129"/>
      <c r="B292" s="432" t="s">
        <v>1932</v>
      </c>
      <c r="C292" s="130" t="s">
        <v>1933</v>
      </c>
      <c r="D292" s="433" t="s">
        <v>840</v>
      </c>
      <c r="E292" s="434"/>
      <c r="F292" s="133" t="s">
        <v>13</v>
      </c>
      <c r="G292" s="435"/>
      <c r="H292" s="436"/>
      <c r="I292" s="437">
        <f>'Прайс Громовик'!J291</f>
        <v>25950</v>
      </c>
      <c r="J292" s="428">
        <f>'Прайс Громовик'!K291</f>
        <v>0</v>
      </c>
      <c r="K292" s="438">
        <f>I292*J292</f>
        <v>0</v>
      </c>
      <c r="L292" s="463"/>
    </row>
    <row r="293" spans="1:12" s="139" customFormat="1" ht="15" customHeight="1" x14ac:dyDescent="0.25">
      <c r="A293" s="129"/>
      <c r="B293" s="432">
        <v>901401</v>
      </c>
      <c r="C293" s="130" t="s">
        <v>1878</v>
      </c>
      <c r="D293" s="1053">
        <v>901401</v>
      </c>
      <c r="E293" s="434"/>
      <c r="F293" s="133" t="s">
        <v>13</v>
      </c>
      <c r="G293" s="435"/>
      <c r="H293" s="436"/>
      <c r="I293" s="437">
        <f>ПЗІП!H6</f>
        <v>1287</v>
      </c>
      <c r="J293" s="428">
        <f>ПЗІП!I6</f>
        <v>0</v>
      </c>
      <c r="K293" s="438">
        <f t="shared" ref="K293:K300" si="17">I293*J293</f>
        <v>0</v>
      </c>
      <c r="L293" s="463"/>
    </row>
    <row r="294" spans="1:12" s="139" customFormat="1" ht="15" customHeight="1" x14ac:dyDescent="0.25">
      <c r="A294" s="129"/>
      <c r="B294" s="432">
        <v>901404</v>
      </c>
      <c r="C294" s="130" t="s">
        <v>1879</v>
      </c>
      <c r="D294" s="1053">
        <v>901404</v>
      </c>
      <c r="E294" s="434"/>
      <c r="F294" s="133" t="s">
        <v>13</v>
      </c>
      <c r="G294" s="435"/>
      <c r="H294" s="436"/>
      <c r="I294" s="437">
        <f>ПЗІП!H7</f>
        <v>5163</v>
      </c>
      <c r="J294" s="428">
        <f>ПЗІП!I7</f>
        <v>0</v>
      </c>
      <c r="K294" s="438">
        <f t="shared" si="17"/>
        <v>0</v>
      </c>
      <c r="L294" s="463"/>
    </row>
    <row r="295" spans="1:12" s="139" customFormat="1" ht="15" customHeight="1" x14ac:dyDescent="0.25">
      <c r="A295" s="129"/>
      <c r="B295" s="432">
        <v>901418</v>
      </c>
      <c r="C295" s="130" t="s">
        <v>1880</v>
      </c>
      <c r="D295" s="1053">
        <v>901418</v>
      </c>
      <c r="E295" s="434"/>
      <c r="F295" s="133" t="s">
        <v>13</v>
      </c>
      <c r="G295" s="435"/>
      <c r="H295" s="436"/>
      <c r="I295" s="437">
        <f>ПЗІП!H8</f>
        <v>5856</v>
      </c>
      <c r="J295" s="428">
        <f>ПЗІП!I8</f>
        <v>0</v>
      </c>
      <c r="K295" s="438">
        <f t="shared" si="17"/>
        <v>0</v>
      </c>
      <c r="L295" s="463"/>
    </row>
    <row r="296" spans="1:12" s="139" customFormat="1" ht="15" customHeight="1" x14ac:dyDescent="0.25">
      <c r="A296" s="129"/>
      <c r="B296" s="432">
        <v>901416</v>
      </c>
      <c r="C296" s="130" t="s">
        <v>1881</v>
      </c>
      <c r="D296" s="1053">
        <v>901416</v>
      </c>
      <c r="E296" s="434"/>
      <c r="F296" s="133" t="s">
        <v>13</v>
      </c>
      <c r="G296" s="435"/>
      <c r="H296" s="436"/>
      <c r="I296" s="437">
        <f>ПЗІП!H9</f>
        <v>2970</v>
      </c>
      <c r="J296" s="428">
        <f>ПЗІП!I9</f>
        <v>0</v>
      </c>
      <c r="K296" s="438">
        <f t="shared" si="17"/>
        <v>0</v>
      </c>
      <c r="L296" s="463"/>
    </row>
    <row r="297" spans="1:12" s="139" customFormat="1" ht="15" customHeight="1" x14ac:dyDescent="0.25">
      <c r="A297" s="129"/>
      <c r="B297" s="432">
        <v>902201</v>
      </c>
      <c r="C297" s="130" t="s">
        <v>1882</v>
      </c>
      <c r="D297" s="1053">
        <v>902201</v>
      </c>
      <c r="E297" s="434"/>
      <c r="F297" s="133" t="s">
        <v>13</v>
      </c>
      <c r="G297" s="435"/>
      <c r="H297" s="436"/>
      <c r="I297" s="437">
        <f>ПЗІП!H10</f>
        <v>693</v>
      </c>
      <c r="J297" s="428">
        <f>ПЗІП!I10</f>
        <v>0</v>
      </c>
      <c r="K297" s="438">
        <f t="shared" si="17"/>
        <v>0</v>
      </c>
      <c r="L297" s="463"/>
    </row>
    <row r="298" spans="1:12" s="139" customFormat="1" ht="15" customHeight="1" x14ac:dyDescent="0.25">
      <c r="A298" s="129"/>
      <c r="B298" s="432">
        <v>902204</v>
      </c>
      <c r="C298" s="130" t="s">
        <v>1883</v>
      </c>
      <c r="D298" s="1053">
        <v>902204</v>
      </c>
      <c r="E298" s="434"/>
      <c r="F298" s="133" t="s">
        <v>13</v>
      </c>
      <c r="G298" s="435"/>
      <c r="H298" s="436"/>
      <c r="I298" s="437">
        <f>ПЗІП!H11</f>
        <v>2730</v>
      </c>
      <c r="J298" s="428">
        <f>ПЗІП!I11</f>
        <v>0</v>
      </c>
      <c r="K298" s="438">
        <f t="shared" si="17"/>
        <v>0</v>
      </c>
      <c r="L298" s="463"/>
    </row>
    <row r="299" spans="1:12" s="139" customFormat="1" ht="15" customHeight="1" x14ac:dyDescent="0.25">
      <c r="A299" s="129"/>
      <c r="B299" s="432">
        <v>902218</v>
      </c>
      <c r="C299" s="130" t="s">
        <v>1884</v>
      </c>
      <c r="D299" s="1053">
        <v>902218</v>
      </c>
      <c r="E299" s="434"/>
      <c r="F299" s="133" t="s">
        <v>13</v>
      </c>
      <c r="G299" s="435"/>
      <c r="H299" s="436"/>
      <c r="I299" s="437">
        <f>ПЗІП!H12</f>
        <v>3438</v>
      </c>
      <c r="J299" s="428">
        <f>ПЗІП!I12</f>
        <v>0</v>
      </c>
      <c r="K299" s="438">
        <f t="shared" si="17"/>
        <v>0</v>
      </c>
      <c r="L299" s="463"/>
    </row>
    <row r="300" spans="1:12" s="139" customFormat="1" ht="15" customHeight="1" x14ac:dyDescent="0.25">
      <c r="A300" s="129"/>
      <c r="B300" s="432">
        <v>902216</v>
      </c>
      <c r="C300" s="130" t="s">
        <v>1885</v>
      </c>
      <c r="D300" s="1053">
        <v>902216</v>
      </c>
      <c r="E300" s="434"/>
      <c r="F300" s="133" t="s">
        <v>13</v>
      </c>
      <c r="G300" s="435"/>
      <c r="H300" s="436"/>
      <c r="I300" s="437">
        <f>ПЗІП!H13</f>
        <v>1515</v>
      </c>
      <c r="J300" s="428">
        <f>ПЗІП!I13</f>
        <v>0</v>
      </c>
      <c r="K300" s="438">
        <f t="shared" si="17"/>
        <v>0</v>
      </c>
      <c r="L300" s="463"/>
    </row>
    <row r="301" spans="1:12" s="139" customFormat="1" ht="15" customHeight="1" x14ac:dyDescent="0.25">
      <c r="A301" s="129"/>
      <c r="B301" s="432">
        <v>903302</v>
      </c>
      <c r="C301" s="130" t="s">
        <v>1886</v>
      </c>
      <c r="D301" s="1053">
        <v>903302</v>
      </c>
      <c r="E301" s="434"/>
      <c r="F301" s="133" t="s">
        <v>13</v>
      </c>
      <c r="G301" s="435"/>
      <c r="H301" s="436"/>
      <c r="I301" s="437">
        <f>ПЗІП!H14</f>
        <v>849</v>
      </c>
      <c r="J301" s="428">
        <f>ПЗІП!I14</f>
        <v>0</v>
      </c>
      <c r="K301" s="438">
        <f t="shared" ref="K301:K304" si="18">I301*J301</f>
        <v>0</v>
      </c>
      <c r="L301" s="463"/>
    </row>
    <row r="302" spans="1:12" s="139" customFormat="1" ht="15" customHeight="1" x14ac:dyDescent="0.25">
      <c r="A302" s="129"/>
      <c r="B302" s="432">
        <v>941402</v>
      </c>
      <c r="C302" s="130" t="s">
        <v>1887</v>
      </c>
      <c r="D302" s="1053">
        <v>941402</v>
      </c>
      <c r="E302" s="434"/>
      <c r="F302" s="133" t="s">
        <v>13</v>
      </c>
      <c r="G302" s="435"/>
      <c r="H302" s="436"/>
      <c r="I302" s="437">
        <f>ПЗІП!H15</f>
        <v>4881</v>
      </c>
      <c r="J302" s="428">
        <f>ПЗІП!I15</f>
        <v>0</v>
      </c>
      <c r="K302" s="438">
        <f t="shared" si="18"/>
        <v>0</v>
      </c>
      <c r="L302" s="463"/>
    </row>
    <row r="303" spans="1:12" s="139" customFormat="1" ht="15" customHeight="1" x14ac:dyDescent="0.25">
      <c r="A303" s="129"/>
      <c r="B303" s="432">
        <v>941502</v>
      </c>
      <c r="C303" s="130" t="s">
        <v>1888</v>
      </c>
      <c r="D303" s="1053">
        <v>941502</v>
      </c>
      <c r="E303" s="434"/>
      <c r="F303" s="133" t="s">
        <v>13</v>
      </c>
      <c r="G303" s="435"/>
      <c r="H303" s="436"/>
      <c r="I303" s="437">
        <f>ПЗІП!H16</f>
        <v>5262</v>
      </c>
      <c r="J303" s="428">
        <f>ПЗІП!I16</f>
        <v>0</v>
      </c>
      <c r="K303" s="438">
        <f t="shared" si="18"/>
        <v>0</v>
      </c>
      <c r="L303" s="463"/>
    </row>
    <row r="304" spans="1:12" s="139" customFormat="1" ht="15" customHeight="1" x14ac:dyDescent="0.25">
      <c r="A304" s="129"/>
      <c r="B304" s="432">
        <v>941506</v>
      </c>
      <c r="C304" s="130" t="s">
        <v>1889</v>
      </c>
      <c r="D304" s="1053">
        <v>941506</v>
      </c>
      <c r="E304" s="434"/>
      <c r="F304" s="133" t="s">
        <v>13</v>
      </c>
      <c r="G304" s="435"/>
      <c r="H304" s="436"/>
      <c r="I304" s="437">
        <f>ПЗІП!H17</f>
        <v>9477</v>
      </c>
      <c r="J304" s="428">
        <f>ПЗІП!I17</f>
        <v>0</v>
      </c>
      <c r="K304" s="438">
        <f t="shared" si="18"/>
        <v>0</v>
      </c>
      <c r="L304" s="463"/>
    </row>
    <row r="305" spans="1:12" s="139" customFormat="1" ht="15" customHeight="1" x14ac:dyDescent="0.25">
      <c r="A305" s="129"/>
      <c r="B305" s="432">
        <v>942202</v>
      </c>
      <c r="C305" s="130" t="s">
        <v>1890</v>
      </c>
      <c r="D305" s="1053">
        <v>942202</v>
      </c>
      <c r="E305" s="434"/>
      <c r="F305" s="133" t="s">
        <v>13</v>
      </c>
      <c r="G305" s="435"/>
      <c r="H305" s="436"/>
      <c r="I305" s="437">
        <f>ПЗІП!H18</f>
        <v>3012</v>
      </c>
      <c r="J305" s="428">
        <f>ПЗІП!I18</f>
        <v>0</v>
      </c>
      <c r="K305" s="438">
        <f t="shared" ref="K305:K306" si="19">I305*J305</f>
        <v>0</v>
      </c>
      <c r="L305" s="463"/>
    </row>
    <row r="306" spans="1:12" s="139" customFormat="1" ht="15" customHeight="1" x14ac:dyDescent="0.25">
      <c r="A306" s="129"/>
      <c r="B306" s="432">
        <v>942302</v>
      </c>
      <c r="C306" s="130" t="s">
        <v>1891</v>
      </c>
      <c r="D306" s="1053">
        <v>942302</v>
      </c>
      <c r="E306" s="434"/>
      <c r="F306" s="133" t="s">
        <v>13</v>
      </c>
      <c r="G306" s="435"/>
      <c r="H306" s="436"/>
      <c r="I306" s="437">
        <f>ПЗІП!H19</f>
        <v>3297</v>
      </c>
      <c r="J306" s="428">
        <f>ПЗІП!I19</f>
        <v>0</v>
      </c>
      <c r="K306" s="438">
        <f t="shared" si="19"/>
        <v>0</v>
      </c>
      <c r="L306" s="463"/>
    </row>
    <row r="307" spans="1:12" s="139" customFormat="1" ht="15" customHeight="1" x14ac:dyDescent="0.25">
      <c r="A307" s="129"/>
      <c r="B307" s="741">
        <v>99015</v>
      </c>
      <c r="C307" s="130" t="str">
        <f>'Прайс повний'!C387</f>
        <v>DLU2-06D3</v>
      </c>
      <c r="D307" s="141" t="str">
        <f>'Прайс повний'!D387</f>
        <v>99 015</v>
      </c>
      <c r="E307" s="130" t="str">
        <f>'Прайс повний'!E387</f>
        <v>ПЗІП для телефонних ліній</v>
      </c>
      <c r="F307" s="141" t="str">
        <f>'Прайс повний'!F387</f>
        <v>шт.</v>
      </c>
      <c r="G307" s="133"/>
      <c r="H307" s="142"/>
      <c r="I307" s="136">
        <f>ПЗІП!H21</f>
        <v>2733.59</v>
      </c>
      <c r="J307" s="136">
        <f>ПЗІП!I21</f>
        <v>0</v>
      </c>
      <c r="K307" s="147">
        <f t="shared" ref="K307:K331" si="20">I307*J307</f>
        <v>0</v>
      </c>
      <c r="L307" s="220"/>
    </row>
    <row r="308" spans="1:12" s="139" customFormat="1" ht="15" customHeight="1" x14ac:dyDescent="0.25">
      <c r="A308" s="129"/>
      <c r="B308" s="742">
        <v>99020</v>
      </c>
      <c r="C308" s="130" t="s">
        <v>1647</v>
      </c>
      <c r="D308" s="433" t="s">
        <v>1648</v>
      </c>
      <c r="E308" s="434"/>
      <c r="F308" s="141" t="str">
        <f>'Прайс повний'!F388</f>
        <v>шт.</v>
      </c>
      <c r="G308" s="435"/>
      <c r="H308" s="436"/>
      <c r="I308" s="437">
        <f>ПЗІП!H22</f>
        <v>2733.59</v>
      </c>
      <c r="J308" s="743">
        <f>ПЗІП!I22</f>
        <v>0</v>
      </c>
      <c r="K308" s="438">
        <f>I308*J308</f>
        <v>0</v>
      </c>
      <c r="L308" s="463"/>
    </row>
    <row r="309" spans="1:12" s="139" customFormat="1" ht="15" customHeight="1" x14ac:dyDescent="0.25">
      <c r="A309" s="129"/>
      <c r="B309" s="742">
        <v>99021</v>
      </c>
      <c r="C309" s="130" t="s">
        <v>1649</v>
      </c>
      <c r="D309" s="433" t="s">
        <v>1650</v>
      </c>
      <c r="E309" s="434"/>
      <c r="F309" s="141" t="str">
        <f>'Прайс повний'!F389</f>
        <v>шт.</v>
      </c>
      <c r="G309" s="435"/>
      <c r="H309" s="436"/>
      <c r="I309" s="437">
        <f>ПЗІП!H23</f>
        <v>7581.34</v>
      </c>
      <c r="J309" s="743">
        <f>ПЗІП!I23</f>
        <v>0</v>
      </c>
      <c r="K309" s="438">
        <f>I309*J309</f>
        <v>0</v>
      </c>
      <c r="L309" s="463"/>
    </row>
    <row r="310" spans="1:12" s="139" customFormat="1" ht="15" customHeight="1" x14ac:dyDescent="0.25">
      <c r="A310" s="129"/>
      <c r="B310" s="741">
        <v>99012</v>
      </c>
      <c r="C310" s="130" t="str">
        <f>'Прайс повний'!C390</f>
        <v>DS132VGS-230/G</v>
      </c>
      <c r="D310" s="141" t="str">
        <f>'Прайс повний'!D390</f>
        <v>99 012</v>
      </c>
      <c r="E310" s="141" t="str">
        <f>'Прайс повний'!E390</f>
        <v>ПЗІП для мереж змінного струму</v>
      </c>
      <c r="F310" s="141" t="str">
        <f>'Прайс повний'!F390</f>
        <v>шт.</v>
      </c>
      <c r="G310" s="133"/>
      <c r="H310" s="142"/>
      <c r="I310" s="136">
        <f>ПЗІП!H24</f>
        <v>8283.0300000000007</v>
      </c>
      <c r="J310" s="136">
        <f>ПЗІП!I24</f>
        <v>0</v>
      </c>
      <c r="K310" s="147">
        <f t="shared" si="20"/>
        <v>0</v>
      </c>
      <c r="L310" s="220"/>
    </row>
    <row r="311" spans="1:12" s="139" customFormat="1" ht="15" customHeight="1" x14ac:dyDescent="0.25">
      <c r="A311" s="129"/>
      <c r="B311" s="742">
        <v>99022</v>
      </c>
      <c r="C311" s="130" t="s">
        <v>1651</v>
      </c>
      <c r="D311" s="433" t="s">
        <v>1652</v>
      </c>
      <c r="E311" s="434"/>
      <c r="F311" s="141" t="str">
        <f>'Прайс повний'!F391</f>
        <v>шт.</v>
      </c>
      <c r="G311" s="435"/>
      <c r="H311" s="436"/>
      <c r="I311" s="437">
        <f>ПЗІП!H25</f>
        <v>5414.08</v>
      </c>
      <c r="J311" s="743">
        <f>ПЗІП!I25</f>
        <v>0</v>
      </c>
      <c r="K311" s="438">
        <f>I311*J311</f>
        <v>0</v>
      </c>
      <c r="L311" s="463"/>
    </row>
    <row r="312" spans="1:12" s="139" customFormat="1" ht="15" customHeight="1" x14ac:dyDescent="0.25">
      <c r="A312" s="129"/>
      <c r="B312" s="741">
        <v>99011</v>
      </c>
      <c r="C312" s="130" t="str">
        <f>'Прайс повний'!C392</f>
        <v>DS133VGS-230</v>
      </c>
      <c r="D312" s="141" t="str">
        <f>'Прайс повний'!D392</f>
        <v>99 011</v>
      </c>
      <c r="E312" s="141"/>
      <c r="F312" s="141" t="str">
        <f>'Прайс повний'!F392</f>
        <v>шт.</v>
      </c>
      <c r="G312" s="133"/>
      <c r="H312" s="142"/>
      <c r="I312" s="136">
        <f>ПЗІП!H26</f>
        <v>12424.88</v>
      </c>
      <c r="J312" s="136">
        <f>ПЗІП!I26</f>
        <v>0</v>
      </c>
      <c r="K312" s="147">
        <f t="shared" si="20"/>
        <v>0</v>
      </c>
      <c r="L312" s="220"/>
    </row>
    <row r="313" spans="1:12" s="139" customFormat="1" ht="15" customHeight="1" x14ac:dyDescent="0.25">
      <c r="A313" s="129"/>
      <c r="B313" s="742">
        <v>99023</v>
      </c>
      <c r="C313" s="130" t="s">
        <v>1653</v>
      </c>
      <c r="D313" s="433" t="s">
        <v>1654</v>
      </c>
      <c r="E313" s="434"/>
      <c r="F313" s="141" t="str">
        <f>'Прайс повний'!F393</f>
        <v>шт.</v>
      </c>
      <c r="G313" s="435"/>
      <c r="H313" s="436"/>
      <c r="I313" s="437">
        <f>ПЗІП!H27</f>
        <v>10705.14</v>
      </c>
      <c r="J313" s="743">
        <f>ПЗІП!I27</f>
        <v>0</v>
      </c>
      <c r="K313" s="438">
        <f>I313*J313</f>
        <v>0</v>
      </c>
      <c r="L313" s="463"/>
    </row>
    <row r="314" spans="1:12" s="139" customFormat="1" ht="15" customHeight="1" x14ac:dyDescent="0.25">
      <c r="A314" s="129"/>
      <c r="B314" s="741">
        <v>99010</v>
      </c>
      <c r="C314" s="130" t="str">
        <f>'Прайс повний'!C394</f>
        <v>DS134RS-230/G</v>
      </c>
      <c r="D314" s="141" t="str">
        <f>'Прайс повний'!D394</f>
        <v>99 010</v>
      </c>
      <c r="E314" s="141" t="str">
        <f>'Прайс повний'!E394</f>
        <v>ПЗІП для мереж змінного струму</v>
      </c>
      <c r="F314" s="141" t="str">
        <f>'Прайс повний'!F394</f>
        <v>шт.</v>
      </c>
      <c r="G314" s="133"/>
      <c r="H314" s="142"/>
      <c r="I314" s="136">
        <f>ПЗІП!H28</f>
        <v>11582.58</v>
      </c>
      <c r="J314" s="136">
        <f>ПЗІП!I28</f>
        <v>0</v>
      </c>
      <c r="K314" s="147">
        <f t="shared" si="20"/>
        <v>0</v>
      </c>
      <c r="L314" s="220"/>
    </row>
    <row r="315" spans="1:12" s="139" customFormat="1" ht="15" customHeight="1" x14ac:dyDescent="0.25">
      <c r="A315" s="129"/>
      <c r="B315" s="741">
        <v>99009</v>
      </c>
      <c r="C315" s="130" t="str">
        <f>'Прайс повний'!C395</f>
        <v>DS134VG-230/G</v>
      </c>
      <c r="D315" s="141" t="str">
        <f>'Прайс повний'!D395</f>
        <v>99 009</v>
      </c>
      <c r="E315" s="141" t="str">
        <f>'Прайс повний'!E395</f>
        <v>ПЗІП для мереж змінного струму</v>
      </c>
      <c r="F315" s="141" t="str">
        <f>'Прайс повний'!F395</f>
        <v>шт.</v>
      </c>
      <c r="G315" s="133"/>
      <c r="H315" s="142"/>
      <c r="I315" s="136">
        <f>ПЗІП!H29</f>
        <v>14846.31</v>
      </c>
      <c r="J315" s="136">
        <f>ПЗІП!I29</f>
        <v>0</v>
      </c>
      <c r="K315" s="147">
        <f t="shared" si="20"/>
        <v>0</v>
      </c>
      <c r="L315" s="220"/>
    </row>
    <row r="316" spans="1:12" s="139" customFormat="1" ht="15" customHeight="1" x14ac:dyDescent="0.25">
      <c r="A316" s="129"/>
      <c r="B316" s="741">
        <v>99016</v>
      </c>
      <c r="C316" s="130" t="str">
        <f>'Прайс повний'!C408</f>
        <v>DS220-48DC</v>
      </c>
      <c r="D316" s="141" t="str">
        <f>'Прайс повний'!D408</f>
        <v>99 016</v>
      </c>
      <c r="E316" s="141" t="str">
        <f>'Прайс повний'!E408</f>
        <v> ПЗІП для фотоелектричних систем та мереж постійного струму</v>
      </c>
      <c r="F316" s="141" t="str">
        <f>'Прайс повний'!F408</f>
        <v>шт.</v>
      </c>
      <c r="G316" s="133"/>
      <c r="H316" s="142"/>
      <c r="I316" s="136">
        <f>'Прайс повний'!H408</f>
        <v>1412</v>
      </c>
      <c r="J316" s="136">
        <f>ПЗІП!I42</f>
        <v>0</v>
      </c>
      <c r="K316" s="147">
        <f t="shared" si="20"/>
        <v>0</v>
      </c>
      <c r="L316" s="220"/>
    </row>
    <row r="317" spans="1:12" s="139" customFormat="1" ht="15" customHeight="1" x14ac:dyDescent="0.25">
      <c r="A317" s="129"/>
      <c r="B317" s="741">
        <v>99017</v>
      </c>
      <c r="C317" s="130" t="str">
        <f>'Прайс повний'!C409</f>
        <v>DS220S-48DC</v>
      </c>
      <c r="D317" s="141" t="str">
        <f>'Прайс повний'!D409</f>
        <v>99 017</v>
      </c>
      <c r="E317" s="141" t="str">
        <f>'Прайс повний'!E409</f>
        <v> ПЗІП для фотоелектричних систем та мереж постійного струму</v>
      </c>
      <c r="F317" s="141" t="str">
        <f>'Прайс повний'!F409</f>
        <v>шт.</v>
      </c>
      <c r="G317" s="133"/>
      <c r="H317" s="142"/>
      <c r="I317" s="136">
        <f>ПЗІП!H43</f>
        <v>3071.07</v>
      </c>
      <c r="J317" s="136">
        <f>ПЗІП!I43</f>
        <v>0</v>
      </c>
      <c r="K317" s="147">
        <f t="shared" si="20"/>
        <v>0</v>
      </c>
      <c r="L317" s="220"/>
    </row>
    <row r="318" spans="1:12" s="139" customFormat="1" ht="15" customHeight="1" x14ac:dyDescent="0.25">
      <c r="A318" s="129"/>
      <c r="B318" s="741">
        <v>99018</v>
      </c>
      <c r="C318" s="130" t="str">
        <f>'Прайс повний'!C410</f>
        <v>DS230S-48DC</v>
      </c>
      <c r="D318" s="141" t="str">
        <f>'Прайс повний'!D410</f>
        <v>99 018</v>
      </c>
      <c r="E318" s="141" t="str">
        <f>'Прайс повний'!E410</f>
        <v> ПЗІП для фотоелектричних систем та мереж постійного струму</v>
      </c>
      <c r="F318" s="141" t="str">
        <f>'Прайс повний'!F410</f>
        <v>шт.</v>
      </c>
      <c r="G318" s="133"/>
      <c r="H318" s="142"/>
      <c r="I318" s="136">
        <f>ПЗІП!H44</f>
        <v>3071.07</v>
      </c>
      <c r="J318" s="136">
        <f>ПЗІП!I44</f>
        <v>0</v>
      </c>
      <c r="K318" s="147">
        <f t="shared" si="20"/>
        <v>0</v>
      </c>
      <c r="L318" s="220"/>
    </row>
    <row r="319" spans="1:12" s="139" customFormat="1" ht="15" customHeight="1" x14ac:dyDescent="0.25">
      <c r="A319" s="129"/>
      <c r="B319" s="741">
        <v>99019</v>
      </c>
      <c r="C319" s="130" t="str">
        <f>'Прайс повний'!C411</f>
        <v>DS240S-230/G</v>
      </c>
      <c r="D319" s="141" t="str">
        <f>'Прайс повний'!D411</f>
        <v>99 019</v>
      </c>
      <c r="E319" s="141" t="str">
        <f>'Прайс повний'!E411</f>
        <v> ПЗІП для фотоелектричних систем та мереж постійного струму</v>
      </c>
      <c r="F319" s="141" t="str">
        <f>'Прайс повний'!F411</f>
        <v>шт.</v>
      </c>
      <c r="G319" s="133"/>
      <c r="H319" s="142"/>
      <c r="I319" s="136">
        <f>ПЗІП!H45</f>
        <v>4720.51</v>
      </c>
      <c r="J319" s="136">
        <f>ПЗІП!I45</f>
        <v>0</v>
      </c>
      <c r="K319" s="147">
        <f t="shared" si="20"/>
        <v>0</v>
      </c>
      <c r="L319" s="220"/>
    </row>
    <row r="320" spans="1:12" s="139" customFormat="1" ht="15" customHeight="1" x14ac:dyDescent="0.25">
      <c r="A320" s="129"/>
      <c r="B320" s="742">
        <v>99024</v>
      </c>
      <c r="C320" s="130" t="s">
        <v>1655</v>
      </c>
      <c r="D320" s="433" t="s">
        <v>1656</v>
      </c>
      <c r="E320" s="434"/>
      <c r="F320" s="141" t="s">
        <v>13</v>
      </c>
      <c r="G320" s="435"/>
      <c r="H320" s="436"/>
      <c r="I320" s="437">
        <f>ПЗІП!H30</f>
        <v>16215.21</v>
      </c>
      <c r="J320" s="743">
        <f>ПЗІП!I30</f>
        <v>0</v>
      </c>
      <c r="K320" s="438">
        <f>I320*J320</f>
        <v>0</v>
      </c>
      <c r="L320" s="463"/>
    </row>
    <row r="321" spans="1:12" s="139" customFormat="1" ht="15" customHeight="1" x14ac:dyDescent="0.25">
      <c r="A321" s="129"/>
      <c r="B321" s="741">
        <v>99007</v>
      </c>
      <c r="C321" s="130" t="str">
        <f>'Прайс повний'!C397</f>
        <v>DS253VG-300</v>
      </c>
      <c r="D321" s="141" t="str">
        <f>'Прайс повний'!D397</f>
        <v>99 007</v>
      </c>
      <c r="E321" s="141" t="str">
        <f>'Прайс повний'!E397</f>
        <v>ПЗІП для мереж змінного струму</v>
      </c>
      <c r="F321" s="141" t="str">
        <f>'Прайс повний'!F397</f>
        <v>шт.</v>
      </c>
      <c r="G321" s="133"/>
      <c r="H321" s="142"/>
      <c r="I321" s="136">
        <f>ПЗІП!H31</f>
        <v>31588.13</v>
      </c>
      <c r="J321" s="136">
        <f>ПЗІП!I31</f>
        <v>0</v>
      </c>
      <c r="K321" s="147">
        <f t="shared" si="20"/>
        <v>0</v>
      </c>
      <c r="L321" s="220"/>
    </row>
    <row r="322" spans="1:12" s="139" customFormat="1" ht="15" customHeight="1" x14ac:dyDescent="0.25">
      <c r="A322" s="129"/>
      <c r="B322" s="741">
        <v>99006</v>
      </c>
      <c r="C322" s="130" t="str">
        <f>'Прайс повний'!C398</f>
        <v>DS254VG-300/G</v>
      </c>
      <c r="D322" s="141" t="str">
        <f>'Прайс повний'!D398</f>
        <v>99 006</v>
      </c>
      <c r="E322" s="141"/>
      <c r="F322" s="141" t="str">
        <f>'Прайс повний'!F398</f>
        <v>шт.</v>
      </c>
      <c r="G322" s="133"/>
      <c r="H322" s="142"/>
      <c r="I322" s="136">
        <f>ПЗІП!H32</f>
        <v>43737.41</v>
      </c>
      <c r="J322" s="136">
        <f>ПЗІП!I32</f>
        <v>0</v>
      </c>
      <c r="K322" s="147">
        <f t="shared" si="20"/>
        <v>0</v>
      </c>
      <c r="L322" s="220"/>
    </row>
    <row r="323" spans="1:12" s="139" customFormat="1" ht="15" customHeight="1" x14ac:dyDescent="0.25">
      <c r="A323" s="129"/>
      <c r="B323" s="742">
        <v>99025</v>
      </c>
      <c r="C323" s="130" t="s">
        <v>1657</v>
      </c>
      <c r="D323" s="433" t="s">
        <v>1658</v>
      </c>
      <c r="E323" s="434"/>
      <c r="F323" s="141" t="str">
        <f>'Прайс повний'!F399</f>
        <v>шт.</v>
      </c>
      <c r="G323" s="435"/>
      <c r="H323" s="436"/>
      <c r="I323" s="437">
        <f>ПЗІП!H33</f>
        <v>4938.57</v>
      </c>
      <c r="J323" s="743">
        <f>ПЗІП!I33</f>
        <v>0</v>
      </c>
      <c r="K323" s="438">
        <f>I323*J323</f>
        <v>0</v>
      </c>
      <c r="L323" s="463"/>
    </row>
    <row r="324" spans="1:12" s="139" customFormat="1" ht="15" customHeight="1" x14ac:dyDescent="0.25">
      <c r="A324" s="129"/>
      <c r="B324" s="741">
        <v>99014</v>
      </c>
      <c r="C324" s="130" t="str">
        <f>'Прайс повний'!C400</f>
        <v>DS42VGS-230/G</v>
      </c>
      <c r="D324" s="141" t="str">
        <f>'Прайс повний'!D400</f>
        <v>99 014</v>
      </c>
      <c r="E324" s="141"/>
      <c r="F324" s="141" t="str">
        <f>'Прайс повний'!F400</f>
        <v>шт.</v>
      </c>
      <c r="G324" s="133"/>
      <c r="H324" s="142"/>
      <c r="I324" s="136">
        <f>ПЗІП!H34</f>
        <v>5141.66</v>
      </c>
      <c r="J324" s="136">
        <f>ПЗІП!I34</f>
        <v>0</v>
      </c>
      <c r="K324" s="147">
        <f t="shared" si="20"/>
        <v>0</v>
      </c>
      <c r="L324" s="220"/>
    </row>
    <row r="325" spans="1:12" s="139" customFormat="1" ht="15" customHeight="1" x14ac:dyDescent="0.25">
      <c r="A325" s="129"/>
      <c r="B325" s="742">
        <v>99026</v>
      </c>
      <c r="C325" s="130" t="s">
        <v>1659</v>
      </c>
      <c r="D325" s="433" t="s">
        <v>1660</v>
      </c>
      <c r="E325" s="434"/>
      <c r="F325" s="141" t="str">
        <f>'Прайс повний'!F401</f>
        <v>шт.</v>
      </c>
      <c r="G325" s="435"/>
      <c r="H325" s="436"/>
      <c r="I325" s="437">
        <f>ПЗІП!H35</f>
        <v>7546.19</v>
      </c>
      <c r="J325" s="743">
        <f>ПЗІП!I35</f>
        <v>0</v>
      </c>
      <c r="K325" s="438">
        <f>I325*J325</f>
        <v>0</v>
      </c>
      <c r="L325" s="463"/>
    </row>
    <row r="326" spans="1:12" s="139" customFormat="1" ht="15" customHeight="1" x14ac:dyDescent="0.25">
      <c r="A326" s="129"/>
      <c r="B326" s="741">
        <v>99013</v>
      </c>
      <c r="C326" s="130" t="str">
        <f>'Прайс повний'!C402</f>
        <v>DS44VGS-230/G</v>
      </c>
      <c r="D326" s="141" t="str">
        <f>'Прайс повний'!D402</f>
        <v>99 013</v>
      </c>
      <c r="E326" s="141"/>
      <c r="F326" s="141" t="str">
        <f>'Прайс повний'!F402</f>
        <v>шт.</v>
      </c>
      <c r="G326" s="133"/>
      <c r="H326" s="142"/>
      <c r="I326" s="136">
        <f>ПЗІП!H36</f>
        <v>10029.14</v>
      </c>
      <c r="J326" s="136">
        <f>ПЗІП!I36</f>
        <v>0</v>
      </c>
      <c r="K326" s="147">
        <f t="shared" si="20"/>
        <v>0</v>
      </c>
      <c r="L326" s="220"/>
    </row>
    <row r="327" spans="1:12" s="139" customFormat="1" ht="15" customHeight="1" x14ac:dyDescent="0.25">
      <c r="A327" s="129"/>
      <c r="B327" s="741">
        <v>99005</v>
      </c>
      <c r="C327" s="130" t="str">
        <f>'Прайс повний'!C403</f>
        <v>MJ8-CAT5E</v>
      </c>
      <c r="D327" s="141" t="str">
        <f>'Прайс повний'!D403</f>
        <v>99 005</v>
      </c>
      <c r="E327" s="141"/>
      <c r="F327" s="141" t="str">
        <f>'Прайс повний'!F403</f>
        <v>шт.</v>
      </c>
      <c r="G327" s="133"/>
      <c r="H327" s="142"/>
      <c r="I327" s="136">
        <f>'Прайс повний'!H403</f>
        <v>1914</v>
      </c>
      <c r="J327" s="136">
        <f>ПЗІП!I37</f>
        <v>0</v>
      </c>
      <c r="K327" s="147">
        <f t="shared" si="20"/>
        <v>0</v>
      </c>
      <c r="L327" s="220"/>
    </row>
    <row r="328" spans="1:12" s="139" customFormat="1" ht="15" customHeight="1" x14ac:dyDescent="0.25">
      <c r="A328" s="129"/>
      <c r="B328" s="741">
        <v>99003</v>
      </c>
      <c r="C328" s="130" t="str">
        <f>'Прайс повний'!C404</f>
        <v>MJ8-POE-A</v>
      </c>
      <c r="D328" s="141" t="str">
        <f>'Прайс повний'!D404</f>
        <v>99 003</v>
      </c>
      <c r="E328" s="141"/>
      <c r="F328" s="141" t="str">
        <f>'Прайс повний'!F404</f>
        <v>шт.</v>
      </c>
      <c r="G328" s="133"/>
      <c r="H328" s="142"/>
      <c r="I328" s="136">
        <f>ПЗІП!H38</f>
        <v>3807.91</v>
      </c>
      <c r="J328" s="136">
        <f>ПЗІП!I38</f>
        <v>0</v>
      </c>
      <c r="K328" s="147">
        <f t="shared" si="20"/>
        <v>0</v>
      </c>
      <c r="L328" s="220"/>
    </row>
    <row r="329" spans="1:12" s="139" customFormat="1" ht="15" customHeight="1" x14ac:dyDescent="0.25">
      <c r="A329" s="129"/>
      <c r="B329" s="741">
        <v>99004</v>
      </c>
      <c r="C329" s="130" t="str">
        <f>'Прайс повний'!C405</f>
        <v>MJ8-POE-B</v>
      </c>
      <c r="D329" s="141" t="str">
        <f>'Прайс повний'!D405</f>
        <v>99 004</v>
      </c>
      <c r="E329" s="141"/>
      <c r="F329" s="141" t="str">
        <f>'Прайс повний'!F405</f>
        <v>шт.</v>
      </c>
      <c r="G329" s="133"/>
      <c r="H329" s="142"/>
      <c r="I329" s="136">
        <f>ПЗІП!H39</f>
        <v>3807.91</v>
      </c>
      <c r="J329" s="136">
        <f>ПЗІП!I39</f>
        <v>0</v>
      </c>
      <c r="K329" s="147">
        <f t="shared" si="20"/>
        <v>0</v>
      </c>
      <c r="L329" s="220"/>
    </row>
    <row r="330" spans="1:12" s="139" customFormat="1" ht="15" customHeight="1" x14ac:dyDescent="0.25">
      <c r="A330" s="129"/>
      <c r="B330" s="741">
        <v>99002</v>
      </c>
      <c r="C330" s="130" t="str">
        <f>ПЗІП!C40</f>
        <v>P8AX09-N/FF</v>
      </c>
      <c r="D330" s="141" t="str">
        <f>'Прайс повний'!D406</f>
        <v>99 002</v>
      </c>
      <c r="E330" s="141"/>
      <c r="F330" s="141" t="str">
        <f>'Прайс повний'!F406</f>
        <v>шт.</v>
      </c>
      <c r="G330" s="133"/>
      <c r="H330" s="142"/>
      <c r="I330" s="136">
        <f>ПЗІП!H40</f>
        <v>3492.22</v>
      </c>
      <c r="J330" s="136">
        <f>ПЗІП!I40</f>
        <v>0</v>
      </c>
      <c r="K330" s="147">
        <f t="shared" si="20"/>
        <v>0</v>
      </c>
      <c r="L330" s="220"/>
    </row>
    <row r="331" spans="1:12" s="139" customFormat="1" ht="15" customHeight="1" x14ac:dyDescent="0.25">
      <c r="A331" s="129"/>
      <c r="B331" s="741">
        <v>99001</v>
      </c>
      <c r="C331" s="130" t="str">
        <f>'Прайс повний'!C407</f>
        <v>P8AX09-N/MF</v>
      </c>
      <c r="D331" s="141" t="str">
        <f>'Прайс повний'!D407</f>
        <v>99 001</v>
      </c>
      <c r="E331" s="141"/>
      <c r="F331" s="141" t="str">
        <f>'Прайс повний'!F407</f>
        <v>шт.</v>
      </c>
      <c r="G331" s="133"/>
      <c r="H331" s="142"/>
      <c r="I331" s="136">
        <f>ПЗІП!H41</f>
        <v>3492.22</v>
      </c>
      <c r="J331" s="136">
        <f>ПЗІП!I41</f>
        <v>0</v>
      </c>
      <c r="K331" s="147">
        <f t="shared" si="20"/>
        <v>0</v>
      </c>
      <c r="L331" s="220"/>
    </row>
    <row r="332" spans="1:12" ht="15.95" customHeight="1" x14ac:dyDescent="0.25">
      <c r="A332" s="20"/>
      <c r="B332" s="45" t="s">
        <v>74</v>
      </c>
      <c r="C332" s="35" t="s">
        <v>1777</v>
      </c>
      <c r="D332" s="38" t="s">
        <v>76</v>
      </c>
      <c r="E332" s="7" t="s">
        <v>77</v>
      </c>
      <c r="F332" s="5" t="s">
        <v>13</v>
      </c>
      <c r="G332" s="5"/>
      <c r="H332" s="5">
        <v>186.25</v>
      </c>
      <c r="I332" s="59">
        <f>'Прайс Громовик'!J299</f>
        <v>446.27</v>
      </c>
      <c r="J332" s="86">
        <f>'Прайс Громовик'!K299</f>
        <v>0</v>
      </c>
      <c r="K332" s="87">
        <f t="shared" si="12"/>
        <v>0</v>
      </c>
      <c r="L332" s="27"/>
    </row>
    <row r="333" spans="1:12" ht="15.95" customHeight="1" x14ac:dyDescent="0.25">
      <c r="A333" s="21"/>
      <c r="B333" s="45" t="s">
        <v>591</v>
      </c>
      <c r="C333" s="35" t="s">
        <v>1776</v>
      </c>
      <c r="D333" s="38" t="s">
        <v>280</v>
      </c>
      <c r="E333" s="7" t="s">
        <v>77</v>
      </c>
      <c r="F333" s="5" t="s">
        <v>13</v>
      </c>
      <c r="G333" s="5"/>
      <c r="H333" s="5">
        <v>186.25</v>
      </c>
      <c r="I333" s="59">
        <f>'Прайс Громовик'!J300</f>
        <v>446.27</v>
      </c>
      <c r="J333" s="86">
        <f>'Прайс Громовик'!K300</f>
        <v>0</v>
      </c>
      <c r="K333" s="87">
        <f t="shared" si="12"/>
        <v>0</v>
      </c>
      <c r="L333" s="27"/>
    </row>
    <row r="334" spans="1:12" ht="15.95" customHeight="1" x14ac:dyDescent="0.25">
      <c r="A334" s="21"/>
      <c r="B334" s="424" t="s">
        <v>1350</v>
      </c>
      <c r="C334" s="35" t="s">
        <v>1715</v>
      </c>
      <c r="D334" s="425" t="s">
        <v>1353</v>
      </c>
      <c r="E334" s="417"/>
      <c r="F334" s="5" t="s">
        <v>13</v>
      </c>
      <c r="G334" s="418"/>
      <c r="H334" s="426"/>
      <c r="I334" s="59">
        <f>'Прайс Громовик'!J301</f>
        <v>655.1</v>
      </c>
      <c r="J334" s="86">
        <f>'Прайс Громовик'!K301</f>
        <v>0</v>
      </c>
      <c r="K334" s="87">
        <f t="shared" si="12"/>
        <v>0</v>
      </c>
      <c r="L334" s="463"/>
    </row>
    <row r="335" spans="1:12" ht="15.95" customHeight="1" x14ac:dyDescent="0.25">
      <c r="A335" s="21"/>
      <c r="B335" s="424" t="s">
        <v>1813</v>
      </c>
      <c r="C335" s="35" t="s">
        <v>1814</v>
      </c>
      <c r="D335" s="425" t="s">
        <v>1815</v>
      </c>
      <c r="E335" s="417"/>
      <c r="F335" s="5" t="s">
        <v>13</v>
      </c>
      <c r="G335" s="418"/>
      <c r="H335" s="426"/>
      <c r="I335" s="59">
        <f>'Прайс Громовик'!J302</f>
        <v>682.89</v>
      </c>
      <c r="J335" s="86">
        <f>'Прайс Громовик'!K302</f>
        <v>0</v>
      </c>
      <c r="K335" s="428">
        <f>I335*J335</f>
        <v>0</v>
      </c>
      <c r="L335" s="463"/>
    </row>
    <row r="336" spans="1:12" ht="15.95" customHeight="1" x14ac:dyDescent="0.25">
      <c r="A336" s="21"/>
      <c r="B336" s="45"/>
      <c r="C336" s="35" t="s">
        <v>1711</v>
      </c>
      <c r="D336" s="38" t="s">
        <v>78</v>
      </c>
      <c r="E336" s="7" t="s">
        <v>79</v>
      </c>
      <c r="F336" s="5" t="s">
        <v>13</v>
      </c>
      <c r="G336" s="5"/>
      <c r="H336" s="5">
        <v>38.5</v>
      </c>
      <c r="I336" s="59">
        <f>'Прайс Громовик'!J293</f>
        <v>46.92</v>
      </c>
      <c r="J336" s="86">
        <f>'Прайс Громовик'!K293</f>
        <v>0</v>
      </c>
      <c r="K336" s="87">
        <f t="shared" si="12"/>
        <v>0</v>
      </c>
      <c r="L336" s="27"/>
    </row>
    <row r="337" spans="1:12" ht="15.95" customHeight="1" x14ac:dyDescent="0.25">
      <c r="A337" s="21"/>
      <c r="B337" s="424"/>
      <c r="C337" s="35" t="s">
        <v>1712</v>
      </c>
      <c r="D337" s="425" t="s">
        <v>1366</v>
      </c>
      <c r="E337" s="417"/>
      <c r="F337" s="5" t="s">
        <v>13</v>
      </c>
      <c r="G337" s="418"/>
      <c r="H337" s="426"/>
      <c r="I337" s="59">
        <f>'Прайс Громовик'!J294</f>
        <v>134.88999999999999</v>
      </c>
      <c r="J337" s="86">
        <f>'Прайс Громовик'!K294</f>
        <v>0</v>
      </c>
      <c r="K337" s="428">
        <f>I337*J337</f>
        <v>0</v>
      </c>
      <c r="L337" s="463"/>
    </row>
    <row r="338" spans="1:12" ht="15.95" customHeight="1" x14ac:dyDescent="0.25">
      <c r="A338" s="21"/>
      <c r="B338" s="45" t="s">
        <v>870</v>
      </c>
      <c r="C338" s="35" t="s">
        <v>187</v>
      </c>
      <c r="D338" s="38" t="s">
        <v>82</v>
      </c>
      <c r="E338" s="7" t="s">
        <v>83</v>
      </c>
      <c r="F338" s="5" t="s">
        <v>13</v>
      </c>
      <c r="G338" s="5"/>
      <c r="H338" s="5">
        <v>55</v>
      </c>
      <c r="I338" s="59">
        <f>'Прайс Громовик'!J295</f>
        <v>114.08</v>
      </c>
      <c r="J338" s="86">
        <f>'Прайс Громовик'!K295</f>
        <v>0</v>
      </c>
      <c r="K338" s="87">
        <f t="shared" si="12"/>
        <v>0</v>
      </c>
      <c r="L338" s="27"/>
    </row>
    <row r="339" spans="1:12" ht="15.95" customHeight="1" x14ac:dyDescent="0.25">
      <c r="A339" s="21"/>
      <c r="B339" s="35" t="s">
        <v>871</v>
      </c>
      <c r="C339" s="35" t="s">
        <v>589</v>
      </c>
      <c r="D339" s="79" t="s">
        <v>590</v>
      </c>
      <c r="E339" s="78"/>
      <c r="F339" s="5" t="s">
        <v>13</v>
      </c>
      <c r="G339" s="80"/>
      <c r="H339" s="81"/>
      <c r="I339" s="59">
        <f>'Прайс Громовик'!J296</f>
        <v>68.36</v>
      </c>
      <c r="J339" s="86">
        <f>'Прайс Громовик'!K296</f>
        <v>0</v>
      </c>
      <c r="K339" s="87">
        <f t="shared" si="12"/>
        <v>0</v>
      </c>
      <c r="L339" s="27"/>
    </row>
    <row r="340" spans="1:12" ht="15.95" customHeight="1" x14ac:dyDescent="0.25">
      <c r="A340" s="21"/>
      <c r="B340" s="424" t="s">
        <v>1824</v>
      </c>
      <c r="C340" s="35" t="s">
        <v>1825</v>
      </c>
      <c r="D340" s="425" t="s">
        <v>1822</v>
      </c>
      <c r="E340" s="417"/>
      <c r="F340" s="5" t="s">
        <v>13</v>
      </c>
      <c r="G340" s="418"/>
      <c r="H340" s="426"/>
      <c r="I340" s="59">
        <f>'Прайс Громовик'!J297</f>
        <v>185.71</v>
      </c>
      <c r="J340" s="86">
        <f>'Прайс Громовик'!K297</f>
        <v>0</v>
      </c>
      <c r="K340" s="428">
        <f>I340*J340</f>
        <v>0</v>
      </c>
      <c r="L340" s="463"/>
    </row>
    <row r="341" spans="1:12" ht="15.95" customHeight="1" x14ac:dyDescent="0.25">
      <c r="A341" s="21"/>
      <c r="B341" s="424" t="s">
        <v>1361</v>
      </c>
      <c r="C341" s="35" t="s">
        <v>1358</v>
      </c>
      <c r="D341" s="425" t="s">
        <v>1359</v>
      </c>
      <c r="E341" s="417"/>
      <c r="F341" s="5" t="s">
        <v>13</v>
      </c>
      <c r="G341" s="418"/>
      <c r="H341" s="426"/>
      <c r="I341" s="59">
        <f>'Прайс Громовик'!J298</f>
        <v>272.49</v>
      </c>
      <c r="J341" s="86">
        <f>'Прайс Громовик'!K298</f>
        <v>0</v>
      </c>
      <c r="K341" s="87">
        <f t="shared" si="12"/>
        <v>0</v>
      </c>
      <c r="L341" s="463"/>
    </row>
    <row r="342" spans="1:12" ht="15.95" customHeight="1" x14ac:dyDescent="0.25">
      <c r="A342" s="22"/>
      <c r="B342" s="45" t="s">
        <v>84</v>
      </c>
      <c r="C342" s="35" t="s">
        <v>85</v>
      </c>
      <c r="D342" s="38" t="s">
        <v>86</v>
      </c>
      <c r="E342" s="7" t="s">
        <v>87</v>
      </c>
      <c r="F342" s="5" t="s">
        <v>13</v>
      </c>
      <c r="G342" s="5"/>
      <c r="H342" s="5">
        <v>49.5</v>
      </c>
      <c r="I342" s="59">
        <f>'Прайс Громовик'!J303</f>
        <v>74.010000000000005</v>
      </c>
      <c r="J342" s="86">
        <f>'Прайс Громовик'!K303</f>
        <v>0</v>
      </c>
      <c r="K342" s="87">
        <f t="shared" si="12"/>
        <v>0</v>
      </c>
      <c r="L342" s="27"/>
    </row>
    <row r="343" spans="1:12" ht="15.95" customHeight="1" x14ac:dyDescent="0.25">
      <c r="A343" s="22"/>
      <c r="B343" s="424" t="s">
        <v>1362</v>
      </c>
      <c r="C343" s="478" t="s">
        <v>1363</v>
      </c>
      <c r="D343" s="425" t="s">
        <v>1364</v>
      </c>
      <c r="E343" s="417"/>
      <c r="F343" s="5" t="s">
        <v>13</v>
      </c>
      <c r="G343" s="418"/>
      <c r="H343" s="426"/>
      <c r="I343" s="59">
        <f>'Прайс Громовик'!J304</f>
        <v>100.92</v>
      </c>
      <c r="J343" s="86">
        <f>'Прайс Громовик'!K304</f>
        <v>0</v>
      </c>
      <c r="K343" s="87">
        <f t="shared" si="12"/>
        <v>0</v>
      </c>
      <c r="L343" s="463"/>
    </row>
    <row r="344" spans="1:12" ht="15.95" customHeight="1" x14ac:dyDescent="0.25">
      <c r="A344" s="22"/>
      <c r="B344" s="424" t="s">
        <v>84</v>
      </c>
      <c r="C344" s="478" t="s">
        <v>1818</v>
      </c>
      <c r="D344" s="425" t="s">
        <v>1819</v>
      </c>
      <c r="E344" s="417"/>
      <c r="F344" s="5" t="s">
        <v>13</v>
      </c>
      <c r="G344" s="418"/>
      <c r="H344" s="426"/>
      <c r="I344" s="59">
        <f>'Прайс Громовик'!J305</f>
        <v>135.08000000000001</v>
      </c>
      <c r="J344" s="86">
        <f>'Прайс Громовик'!K305</f>
        <v>0</v>
      </c>
      <c r="K344" s="428">
        <f>I344*J344</f>
        <v>0</v>
      </c>
      <c r="L344" s="463"/>
    </row>
    <row r="345" spans="1:12" ht="15.95" customHeight="1" x14ac:dyDescent="0.25">
      <c r="A345" s="22"/>
      <c r="B345" s="424" t="s">
        <v>1342</v>
      </c>
      <c r="C345" s="478" t="s">
        <v>1343</v>
      </c>
      <c r="D345" s="425" t="s">
        <v>1344</v>
      </c>
      <c r="E345" s="417"/>
      <c r="F345" s="5" t="s">
        <v>13</v>
      </c>
      <c r="G345" s="418"/>
      <c r="H345" s="426"/>
      <c r="I345" s="59">
        <f>'Прайс Громовик'!J306</f>
        <v>58.5</v>
      </c>
      <c r="J345" s="86">
        <f>'Прайс Громовик'!K306</f>
        <v>0</v>
      </c>
      <c r="K345" s="87">
        <f t="shared" si="12"/>
        <v>0</v>
      </c>
      <c r="L345" s="463"/>
    </row>
    <row r="346" spans="1:12" ht="15.95" customHeight="1" x14ac:dyDescent="0.25">
      <c r="A346" s="22"/>
      <c r="B346" s="140" t="s">
        <v>1625</v>
      </c>
      <c r="C346" s="140" t="str">
        <f>'Прайс повний'!C346</f>
        <v>Насадка SDS-max для вібромолота</v>
      </c>
      <c r="D346" s="38" t="s">
        <v>868</v>
      </c>
      <c r="E346" s="141"/>
      <c r="F346" s="133" t="s">
        <v>13</v>
      </c>
      <c r="G346" s="133"/>
      <c r="H346" s="142"/>
      <c r="I346" s="136">
        <f>'Прайс Громовик'!J307</f>
        <v>467.94</v>
      </c>
      <c r="J346" s="86">
        <f>'Прайс Громовик'!K307</f>
        <v>0</v>
      </c>
      <c r="K346" s="137">
        <f>I346*J346</f>
        <v>0</v>
      </c>
      <c r="L346" s="27"/>
    </row>
    <row r="347" spans="1:12" ht="15.95" customHeight="1" x14ac:dyDescent="0.25">
      <c r="A347" s="22"/>
      <c r="B347" s="432" t="s">
        <v>1626</v>
      </c>
      <c r="C347" s="140" t="s">
        <v>1328</v>
      </c>
      <c r="D347" s="425" t="s">
        <v>1329</v>
      </c>
      <c r="E347" s="434"/>
      <c r="F347" s="435" t="s">
        <v>13</v>
      </c>
      <c r="G347" s="435"/>
      <c r="H347" s="436"/>
      <c r="I347" s="136">
        <f>'Прайс Громовик'!J308</f>
        <v>635.5</v>
      </c>
      <c r="J347" s="86">
        <f>'Прайс Громовик'!K308</f>
        <v>0</v>
      </c>
      <c r="K347" s="137">
        <f>I347*J347</f>
        <v>0</v>
      </c>
      <c r="L347" s="463"/>
    </row>
    <row r="348" spans="1:12" ht="15.95" customHeight="1" x14ac:dyDescent="0.25">
      <c r="A348" s="22"/>
      <c r="B348" s="432" t="s">
        <v>1627</v>
      </c>
      <c r="C348" s="140" t="str">
        <f>'Прайс повний'!C348</f>
        <v>Насадка SDS-max d20 для вібромолота</v>
      </c>
      <c r="D348" s="425" t="s">
        <v>1349</v>
      </c>
      <c r="E348" s="434"/>
      <c r="F348" s="435" t="s">
        <v>13</v>
      </c>
      <c r="G348" s="435"/>
      <c r="H348" s="436"/>
      <c r="I348" s="136">
        <f>'Прайс Громовик'!J309</f>
        <v>1103.44</v>
      </c>
      <c r="J348" s="86">
        <f>'Прайс Громовик'!K309</f>
        <v>0</v>
      </c>
      <c r="K348" s="137">
        <f>I348*J348</f>
        <v>0</v>
      </c>
      <c r="L348" s="463"/>
    </row>
    <row r="349" spans="1:12" ht="15.95" customHeight="1" x14ac:dyDescent="0.25">
      <c r="A349" s="22"/>
      <c r="B349" s="432" t="s">
        <v>1441</v>
      </c>
      <c r="C349" s="140" t="s">
        <v>1716</v>
      </c>
      <c r="D349" s="425" t="s">
        <v>1438</v>
      </c>
      <c r="E349" s="434"/>
      <c r="F349" s="435" t="s">
        <v>13</v>
      </c>
      <c r="G349" s="435"/>
      <c r="H349" s="436"/>
      <c r="I349" s="136">
        <f>'Прайс Громовик'!J310</f>
        <v>597.39</v>
      </c>
      <c r="J349" s="86">
        <f>'Прайс Громовик'!K310</f>
        <v>0</v>
      </c>
      <c r="K349" s="137">
        <f t="shared" ref="K349:K350" si="21">I349*J349</f>
        <v>0</v>
      </c>
      <c r="L349" s="463"/>
    </row>
    <row r="350" spans="1:12" ht="15.95" customHeight="1" x14ac:dyDescent="0.25">
      <c r="A350" s="22"/>
      <c r="B350" s="432" t="s">
        <v>1442</v>
      </c>
      <c r="C350" s="140" t="s">
        <v>1775</v>
      </c>
      <c r="D350" s="425" t="s">
        <v>1439</v>
      </c>
      <c r="E350" s="434"/>
      <c r="F350" s="435" t="s">
        <v>13</v>
      </c>
      <c r="G350" s="435"/>
      <c r="H350" s="436"/>
      <c r="I350" s="136">
        <f>'Прайс Громовик'!J311</f>
        <v>597.39</v>
      </c>
      <c r="J350" s="86">
        <f>'Прайс Громовик'!K311</f>
        <v>0</v>
      </c>
      <c r="K350" s="137">
        <f t="shared" si="21"/>
        <v>0</v>
      </c>
      <c r="L350" s="463"/>
    </row>
    <row r="351" spans="1:12" ht="15.95" customHeight="1" x14ac:dyDescent="0.25">
      <c r="A351" s="22"/>
      <c r="B351" s="35" t="s">
        <v>872</v>
      </c>
      <c r="C351" s="35" t="str">
        <f>'Прайс Громовик'!D312</f>
        <v>Стрижень заземлення d20</v>
      </c>
      <c r="D351" s="79" t="s">
        <v>618</v>
      </c>
      <c r="E351" s="78"/>
      <c r="F351" s="5" t="s">
        <v>13</v>
      </c>
      <c r="G351" s="80"/>
      <c r="H351" s="81"/>
      <c r="I351" s="59">
        <f>'Прайс Громовик'!J312</f>
        <v>678.31</v>
      </c>
      <c r="J351" s="86">
        <f>'Прайс Громовик'!K312</f>
        <v>0</v>
      </c>
      <c r="K351" s="87">
        <f t="shared" si="12"/>
        <v>0</v>
      </c>
      <c r="L351" s="27"/>
    </row>
    <row r="352" spans="1:12" ht="15.95" customHeight="1" x14ac:dyDescent="0.25">
      <c r="A352" s="22"/>
      <c r="B352" s="496" t="s">
        <v>1434</v>
      </c>
      <c r="C352" s="35" t="s">
        <v>1719</v>
      </c>
      <c r="D352" s="497" t="s">
        <v>1432</v>
      </c>
      <c r="E352" s="498"/>
      <c r="F352" s="5" t="s">
        <v>13</v>
      </c>
      <c r="G352" s="499"/>
      <c r="H352" s="500"/>
      <c r="I352" s="59">
        <f>'Прайс Громовик'!J313</f>
        <v>678.31</v>
      </c>
      <c r="J352" s="86">
        <f>'Прайс Громовик'!K313</f>
        <v>0</v>
      </c>
      <c r="K352" s="87">
        <f t="shared" si="12"/>
        <v>0</v>
      </c>
      <c r="L352" s="502"/>
    </row>
    <row r="353" spans="1:12" ht="15.95" customHeight="1" x14ac:dyDescent="0.25">
      <c r="A353" s="15"/>
      <c r="B353" s="45"/>
      <c r="C353" s="35" t="s">
        <v>88</v>
      </c>
      <c r="D353" s="38" t="s">
        <v>89</v>
      </c>
      <c r="E353" s="7" t="s">
        <v>90</v>
      </c>
      <c r="F353" s="5" t="s">
        <v>13</v>
      </c>
      <c r="G353" s="5"/>
      <c r="H353" s="5">
        <v>230</v>
      </c>
      <c r="I353" s="59">
        <f>'Супутні товари'!J6</f>
        <v>479.4</v>
      </c>
      <c r="J353" s="128">
        <f>'Супутні товари'!K6</f>
        <v>0</v>
      </c>
      <c r="K353" s="87">
        <f t="shared" si="12"/>
        <v>0</v>
      </c>
      <c r="L353" s="27"/>
    </row>
    <row r="354" spans="1:12" ht="15.95" customHeight="1" x14ac:dyDescent="0.25">
      <c r="A354" s="15"/>
      <c r="B354" s="83"/>
      <c r="C354" s="35" t="s">
        <v>850</v>
      </c>
      <c r="D354" s="38" t="s">
        <v>851</v>
      </c>
      <c r="E354" s="78"/>
      <c r="F354" s="5" t="s">
        <v>13</v>
      </c>
      <c r="G354" s="80"/>
      <c r="H354" s="81"/>
      <c r="I354" s="59">
        <f>'Супутні товари'!J7</f>
        <v>90</v>
      </c>
      <c r="J354" s="128">
        <f>'Супутні товари'!K7</f>
        <v>0</v>
      </c>
      <c r="K354" s="87">
        <f t="shared" si="12"/>
        <v>0</v>
      </c>
      <c r="L354" s="27"/>
    </row>
    <row r="355" spans="1:12" ht="15.95" customHeight="1" x14ac:dyDescent="0.25">
      <c r="A355" s="15"/>
      <c r="B355" s="35"/>
      <c r="C355" s="35" t="str">
        <f>'Супутні товари'!D8</f>
        <v>Машинка для вирівнювання дроту та смуги ланцюгова</v>
      </c>
      <c r="D355" s="38" t="str">
        <f>'Супутні товари'!E8</f>
        <v>60 010</v>
      </c>
      <c r="E355" s="9"/>
      <c r="F355" s="5" t="s">
        <v>13</v>
      </c>
      <c r="G355" s="5"/>
      <c r="H355" s="49"/>
      <c r="I355" s="59">
        <f>'Супутні товари'!J8</f>
        <v>32988</v>
      </c>
      <c r="J355" s="128">
        <f>'Супутні товари'!K8</f>
        <v>0</v>
      </c>
      <c r="K355" s="87">
        <f t="shared" si="12"/>
        <v>0</v>
      </c>
      <c r="L355" s="220"/>
    </row>
    <row r="356" spans="1:12" ht="15.95" customHeight="1" x14ac:dyDescent="0.25">
      <c r="A356" s="15"/>
      <c r="B356" s="424"/>
      <c r="C356" s="35" t="s">
        <v>1778</v>
      </c>
      <c r="D356" s="425" t="s">
        <v>102</v>
      </c>
      <c r="E356" s="417"/>
      <c r="F356" s="5" t="s">
        <v>13</v>
      </c>
      <c r="G356" s="418"/>
      <c r="H356" s="426"/>
      <c r="I356" s="59">
        <f>'Супутні товари'!J9</f>
        <v>19980</v>
      </c>
      <c r="J356" s="128">
        <f>'Супутні товари'!K9</f>
        <v>0</v>
      </c>
      <c r="K356" s="87">
        <f t="shared" si="12"/>
        <v>0</v>
      </c>
      <c r="L356" s="463"/>
    </row>
    <row r="357" spans="1:12" ht="15.95" customHeight="1" x14ac:dyDescent="0.25">
      <c r="A357" s="11"/>
      <c r="B357" s="45"/>
      <c r="C357" s="35" t="s">
        <v>91</v>
      </c>
      <c r="D357" s="324" t="s">
        <v>92</v>
      </c>
      <c r="E357" s="9" t="s">
        <v>93</v>
      </c>
      <c r="F357" s="5" t="s">
        <v>121</v>
      </c>
      <c r="G357" s="5">
        <v>50</v>
      </c>
      <c r="H357" s="5">
        <v>48.36</v>
      </c>
      <c r="I357" s="59">
        <f>'Прайс повний'!I357</f>
        <v>152.32</v>
      </c>
      <c r="J357" s="97">
        <f>IF(F357='Прайс Громовик'!G314,'Прайс Громовик'!K314,0)</f>
        <v>0</v>
      </c>
      <c r="K357" s="87">
        <f t="shared" si="12"/>
        <v>0</v>
      </c>
      <c r="L357" s="27"/>
    </row>
    <row r="358" spans="1:12" ht="15.95" customHeight="1" x14ac:dyDescent="0.25">
      <c r="A358" s="11"/>
      <c r="B358" s="35"/>
      <c r="C358" s="35" t="s">
        <v>91</v>
      </c>
      <c r="D358" s="38" t="s">
        <v>92</v>
      </c>
      <c r="E358" s="9" t="s">
        <v>93</v>
      </c>
      <c r="F358" s="5" t="s">
        <v>655</v>
      </c>
      <c r="G358" s="5">
        <v>50</v>
      </c>
      <c r="H358" s="5">
        <v>48.36</v>
      </c>
      <c r="I358" s="59">
        <f>'Прайс повний'!I358</f>
        <v>59.4</v>
      </c>
      <c r="J358" s="97">
        <f>IF(F358='Прайс Громовик'!G314,'Прайс Громовик'!K314,0)</f>
        <v>0</v>
      </c>
      <c r="K358" s="87">
        <f t="shared" si="12"/>
        <v>0</v>
      </c>
      <c r="L358" s="27">
        <v>0.39</v>
      </c>
    </row>
    <row r="359" spans="1:12" ht="15.95" customHeight="1" x14ac:dyDescent="0.25">
      <c r="A359" s="11"/>
      <c r="B359" s="45"/>
      <c r="C359" s="35" t="s">
        <v>94</v>
      </c>
      <c r="D359" s="38" t="s">
        <v>95</v>
      </c>
      <c r="E359" s="9" t="s">
        <v>111</v>
      </c>
      <c r="F359" s="5" t="s">
        <v>121</v>
      </c>
      <c r="G359" s="5"/>
      <c r="H359" s="5">
        <v>235</v>
      </c>
      <c r="I359" s="59">
        <f>'Прайс повний'!I359</f>
        <v>369.63</v>
      </c>
      <c r="J359" s="97">
        <f>IF(F359='Прайс Громовик'!G315,'Прайс Громовик'!K315,0)</f>
        <v>0</v>
      </c>
      <c r="K359" s="87">
        <f t="shared" si="12"/>
        <v>0</v>
      </c>
      <c r="L359" s="27"/>
    </row>
    <row r="360" spans="1:12" ht="15.95" customHeight="1" x14ac:dyDescent="0.25">
      <c r="A360" s="11"/>
      <c r="B360" s="35"/>
      <c r="C360" s="35" t="s">
        <v>94</v>
      </c>
      <c r="D360" s="38" t="s">
        <v>95</v>
      </c>
      <c r="E360" s="9" t="s">
        <v>111</v>
      </c>
      <c r="F360" s="5" t="s">
        <v>655</v>
      </c>
      <c r="G360" s="5"/>
      <c r="H360" s="5">
        <v>235</v>
      </c>
      <c r="I360" s="59">
        <f>'Прайс повний'!I360</f>
        <v>49.95</v>
      </c>
      <c r="J360" s="97">
        <f>IF(F360='Прайс Громовик'!G315,'Прайс Громовик'!K315,0)</f>
        <v>0</v>
      </c>
      <c r="K360" s="87">
        <f t="shared" si="12"/>
        <v>0</v>
      </c>
      <c r="L360" s="27">
        <v>0.13500000000000001</v>
      </c>
    </row>
    <row r="361" spans="1:12" ht="15.95" customHeight="1" x14ac:dyDescent="0.25">
      <c r="A361" s="11"/>
      <c r="B361" s="45"/>
      <c r="C361" s="35" t="s">
        <v>96</v>
      </c>
      <c r="D361" s="38" t="s">
        <v>97</v>
      </c>
      <c r="E361" s="9" t="s">
        <v>112</v>
      </c>
      <c r="F361" s="5" t="s">
        <v>121</v>
      </c>
      <c r="G361" s="5"/>
      <c r="H361" s="5"/>
      <c r="I361" s="59">
        <f>'Прайс повний'!I361</f>
        <v>699.93</v>
      </c>
      <c r="J361" s="97">
        <f>IF(F361='Прайс Громовик'!G316,'Прайс Громовик'!K316,0)</f>
        <v>0</v>
      </c>
      <c r="K361" s="87">
        <f t="shared" si="12"/>
        <v>0</v>
      </c>
      <c r="L361" s="27"/>
    </row>
    <row r="362" spans="1:12" ht="15.95" customHeight="1" x14ac:dyDescent="0.25">
      <c r="A362" s="11"/>
      <c r="B362" s="35"/>
      <c r="C362" s="35" t="s">
        <v>96</v>
      </c>
      <c r="D362" s="38" t="s">
        <v>97</v>
      </c>
      <c r="E362" s="9" t="s">
        <v>112</v>
      </c>
      <c r="F362" s="5" t="s">
        <v>655</v>
      </c>
      <c r="G362" s="5"/>
      <c r="H362" s="5"/>
      <c r="I362" s="59">
        <f>'Прайс повний'!I362</f>
        <v>312.87</v>
      </c>
      <c r="J362" s="97">
        <f>IF(F362='Прайс Громовик'!G316,'Прайс Громовик'!K316,0)</f>
        <v>0</v>
      </c>
      <c r="K362" s="87">
        <f t="shared" si="12"/>
        <v>0</v>
      </c>
      <c r="L362" s="27">
        <v>0.44700000000000001</v>
      </c>
    </row>
    <row r="363" spans="1:12" ht="15.95" customHeight="1" x14ac:dyDescent="0.25">
      <c r="A363" s="11"/>
      <c r="B363" s="424"/>
      <c r="C363" s="35" t="s">
        <v>1968</v>
      </c>
      <c r="D363" s="425" t="s">
        <v>1969</v>
      </c>
      <c r="E363" s="417"/>
      <c r="F363" s="418" t="s">
        <v>655</v>
      </c>
      <c r="G363" s="418"/>
      <c r="H363" s="426"/>
      <c r="I363" s="427">
        <f>'Прайс Громовик'!J317</f>
        <v>207.9</v>
      </c>
      <c r="J363" s="97">
        <f>IF(F363='Прайс Громовик'!G317,'Прайс Громовик'!K317,0)</f>
        <v>0</v>
      </c>
      <c r="K363" s="428">
        <f>I363*J363</f>
        <v>0</v>
      </c>
      <c r="L363" s="463"/>
    </row>
    <row r="364" spans="1:12" ht="15.95" customHeight="1" x14ac:dyDescent="0.25">
      <c r="A364" s="15"/>
      <c r="B364" s="45"/>
      <c r="C364" s="35" t="s">
        <v>1720</v>
      </c>
      <c r="D364" s="38" t="s">
        <v>99</v>
      </c>
      <c r="E364" s="9" t="s">
        <v>100</v>
      </c>
      <c r="F364" s="5" t="s">
        <v>121</v>
      </c>
      <c r="G364" s="5">
        <v>50</v>
      </c>
      <c r="H364" s="5">
        <v>48.36</v>
      </c>
      <c r="I364" s="59">
        <f>'Прайс повний'!I364</f>
        <v>152.32</v>
      </c>
      <c r="J364" s="97">
        <f>IF(F364='Прайс Громовик'!G318,'Прайс Громовик'!K318,0)</f>
        <v>0</v>
      </c>
      <c r="K364" s="87">
        <f t="shared" si="12"/>
        <v>0</v>
      </c>
      <c r="L364" s="27"/>
    </row>
    <row r="365" spans="1:12" ht="15.95" customHeight="1" x14ac:dyDescent="0.25">
      <c r="A365" s="15"/>
      <c r="B365" s="35"/>
      <c r="C365" s="35" t="s">
        <v>1720</v>
      </c>
      <c r="D365" s="38" t="s">
        <v>99</v>
      </c>
      <c r="E365" s="9" t="s">
        <v>100</v>
      </c>
      <c r="F365" s="5" t="s">
        <v>655</v>
      </c>
      <c r="G365" s="5">
        <v>50</v>
      </c>
      <c r="H365" s="5">
        <v>48.36</v>
      </c>
      <c r="I365" s="59">
        <f>'Прайс повний'!I365</f>
        <v>121.86</v>
      </c>
      <c r="J365" s="97">
        <f>IF(F365='Прайс Громовик'!G318,'Прайс Громовик'!K318,0)</f>
        <v>0</v>
      </c>
      <c r="K365" s="87">
        <f t="shared" si="12"/>
        <v>0</v>
      </c>
      <c r="L365" s="27">
        <v>0.8</v>
      </c>
    </row>
    <row r="366" spans="1:12" ht="15.95" customHeight="1" x14ac:dyDescent="0.25">
      <c r="A366" s="15"/>
      <c r="B366" s="83"/>
      <c r="C366" s="35" t="s">
        <v>1721</v>
      </c>
      <c r="D366" s="79" t="s">
        <v>611</v>
      </c>
      <c r="E366" s="78"/>
      <c r="F366" s="5" t="s">
        <v>121</v>
      </c>
      <c r="G366" s="80"/>
      <c r="H366" s="81"/>
      <c r="I366" s="59">
        <f>'Прайс повний'!I366</f>
        <v>152.32</v>
      </c>
      <c r="J366" s="97">
        <f>IF(F366='Прайс Громовик'!G319,'Прайс Громовик'!K319,0)</f>
        <v>0</v>
      </c>
      <c r="K366" s="87">
        <f t="shared" si="12"/>
        <v>0</v>
      </c>
      <c r="L366" s="27"/>
    </row>
    <row r="367" spans="1:12" ht="15.95" customHeight="1" x14ac:dyDescent="0.25">
      <c r="A367" s="15"/>
      <c r="B367" s="35"/>
      <c r="C367" s="35" t="s">
        <v>1721</v>
      </c>
      <c r="D367" s="79" t="s">
        <v>611</v>
      </c>
      <c r="E367" s="78"/>
      <c r="F367" s="5" t="s">
        <v>655</v>
      </c>
      <c r="G367" s="80"/>
      <c r="H367" s="81"/>
      <c r="I367" s="59">
        <f>'Прайс повний'!I367</f>
        <v>127.95</v>
      </c>
      <c r="J367" s="97">
        <f>IF(F367='Прайс Громовик'!G319,'Прайс Громовик'!K319,0)</f>
        <v>0</v>
      </c>
      <c r="K367" s="87">
        <f t="shared" si="12"/>
        <v>0</v>
      </c>
      <c r="L367" s="27">
        <v>0.84</v>
      </c>
    </row>
    <row r="368" spans="1:12" ht="15.95" customHeight="1" x14ac:dyDescent="0.25">
      <c r="A368" s="15"/>
      <c r="B368" s="83"/>
      <c r="C368" s="35" t="s">
        <v>1722</v>
      </c>
      <c r="D368" s="79" t="s">
        <v>612</v>
      </c>
      <c r="E368" s="78"/>
      <c r="F368" s="5" t="s">
        <v>121</v>
      </c>
      <c r="G368" s="80"/>
      <c r="H368" s="81"/>
      <c r="I368" s="59">
        <f>'Прайс повний'!I368</f>
        <v>196.5</v>
      </c>
      <c r="J368" s="97">
        <f>IF(F368='Прайс Громовик'!G320,'Прайс Громовик'!K320,0)</f>
        <v>0</v>
      </c>
      <c r="K368" s="87">
        <f t="shared" si="12"/>
        <v>0</v>
      </c>
      <c r="L368" s="27"/>
    </row>
    <row r="369" spans="1:12" ht="15.95" customHeight="1" x14ac:dyDescent="0.25">
      <c r="A369" s="15"/>
      <c r="B369" s="35"/>
      <c r="C369" s="35" t="s">
        <v>1722</v>
      </c>
      <c r="D369" s="79" t="s">
        <v>612</v>
      </c>
      <c r="E369" s="78"/>
      <c r="F369" s="5" t="s">
        <v>655</v>
      </c>
      <c r="G369" s="80"/>
      <c r="H369" s="81"/>
      <c r="I369" s="59">
        <f>'Прайс Громовик'!J320</f>
        <v>196.5</v>
      </c>
      <c r="J369" s="97">
        <f>IF(F369='Прайс Громовик'!G320,'Прайс Громовик'!K320,0)</f>
        <v>0</v>
      </c>
      <c r="K369" s="87">
        <f t="shared" si="12"/>
        <v>0</v>
      </c>
      <c r="L369" s="27">
        <v>1.29</v>
      </c>
    </row>
    <row r="370" spans="1:12" ht="15.95" customHeight="1" x14ac:dyDescent="0.25">
      <c r="A370" s="15"/>
      <c r="B370" s="424"/>
      <c r="C370" s="35" t="s">
        <v>1723</v>
      </c>
      <c r="D370" s="425" t="s">
        <v>1370</v>
      </c>
      <c r="E370" s="417"/>
      <c r="F370" s="5" t="s">
        <v>121</v>
      </c>
      <c r="G370" s="80"/>
      <c r="H370" s="81"/>
      <c r="I370" s="59">
        <f>'Прайс повний'!I370</f>
        <v>528.76</v>
      </c>
      <c r="J370" s="488">
        <v>0</v>
      </c>
      <c r="K370" s="87">
        <f t="shared" ref="K370:K371" si="22">I370*J370</f>
        <v>0</v>
      </c>
      <c r="L370" s="463"/>
    </row>
    <row r="371" spans="1:12" ht="15.95" customHeight="1" x14ac:dyDescent="0.25">
      <c r="A371" s="15"/>
      <c r="B371" s="424"/>
      <c r="C371" s="35" t="s">
        <v>1723</v>
      </c>
      <c r="D371" s="425" t="s">
        <v>1370</v>
      </c>
      <c r="E371" s="417"/>
      <c r="F371" s="5" t="s">
        <v>655</v>
      </c>
      <c r="G371" s="80"/>
      <c r="H371" s="81"/>
      <c r="I371" s="59">
        <f>'Прайс повний'!I371</f>
        <v>448.41</v>
      </c>
      <c r="J371" s="488">
        <f>'Прайс Громовик'!K321</f>
        <v>0</v>
      </c>
      <c r="K371" s="87">
        <f t="shared" si="22"/>
        <v>0</v>
      </c>
      <c r="L371" s="463"/>
    </row>
    <row r="372" spans="1:12" ht="15.95" customHeight="1" x14ac:dyDescent="0.25">
      <c r="A372" s="12"/>
      <c r="B372" s="45"/>
      <c r="C372" s="35" t="str">
        <f>'Супутні товари'!D10</f>
        <v xml:space="preserve">Гвинт 4,8 х 22 </v>
      </c>
      <c r="D372" s="38" t="s">
        <v>598</v>
      </c>
      <c r="E372" s="9"/>
      <c r="F372" s="5" t="s">
        <v>13</v>
      </c>
      <c r="G372" s="5"/>
      <c r="H372" s="28">
        <v>1.4</v>
      </c>
      <c r="I372" s="59">
        <f>'Супутні товари'!J10</f>
        <v>0.94</v>
      </c>
      <c r="J372" s="127">
        <f>'Супутні товари'!K10</f>
        <v>0</v>
      </c>
      <c r="K372" s="87">
        <f t="shared" si="12"/>
        <v>0</v>
      </c>
      <c r="L372" s="27"/>
    </row>
    <row r="373" spans="1:12" ht="15.95" customHeight="1" x14ac:dyDescent="0.25">
      <c r="A373" s="13"/>
      <c r="B373" s="35"/>
      <c r="C373" s="35" t="str">
        <f>'Супутні товари'!D11</f>
        <v>Гвинт 4,8 х 32</v>
      </c>
      <c r="D373" s="4" t="s">
        <v>599</v>
      </c>
      <c r="E373" s="9"/>
      <c r="F373" s="5" t="s">
        <v>13</v>
      </c>
      <c r="G373" s="5"/>
      <c r="H373" s="49"/>
      <c r="I373" s="59">
        <f>'Супутні товари'!J11</f>
        <v>1.28</v>
      </c>
      <c r="J373" s="127">
        <f>'Супутні товари'!K11</f>
        <v>0</v>
      </c>
      <c r="K373" s="60">
        <f t="shared" si="12"/>
        <v>0</v>
      </c>
      <c r="L373" s="27"/>
    </row>
    <row r="374" spans="1:12" ht="15.95" customHeight="1" x14ac:dyDescent="0.25">
      <c r="A374" s="13"/>
      <c r="B374" s="35"/>
      <c r="C374" s="35" t="str">
        <f>'Супутні товари'!D12</f>
        <v xml:space="preserve">Гвинт 4,8 х 38 </v>
      </c>
      <c r="D374" s="4" t="s">
        <v>601</v>
      </c>
      <c r="E374" s="9"/>
      <c r="F374" s="5" t="s">
        <v>13</v>
      </c>
      <c r="G374" s="5"/>
      <c r="H374" s="49"/>
      <c r="I374" s="59">
        <f>'Супутні товари'!J12</f>
        <v>1.54</v>
      </c>
      <c r="J374" s="127">
        <f>'Супутні товари'!K12</f>
        <v>0</v>
      </c>
      <c r="K374" s="60">
        <f t="shared" si="12"/>
        <v>0</v>
      </c>
      <c r="L374" s="27"/>
    </row>
    <row r="375" spans="1:12" ht="15.95" customHeight="1" x14ac:dyDescent="0.25">
      <c r="A375" s="13"/>
      <c r="B375" s="83"/>
      <c r="C375" s="35" t="str">
        <f>'Супутні товари'!D13</f>
        <v xml:space="preserve">Гвинт 4,8 х 50 </v>
      </c>
      <c r="D375" s="4" t="s">
        <v>604</v>
      </c>
      <c r="E375" s="78"/>
      <c r="F375" s="5" t="s">
        <v>13</v>
      </c>
      <c r="G375" s="80"/>
      <c r="H375" s="81"/>
      <c r="I375" s="59">
        <f>'Супутні товари'!J13</f>
        <v>1.84</v>
      </c>
      <c r="J375" s="127">
        <f>'Супутні товари'!K13</f>
        <v>0</v>
      </c>
      <c r="K375" s="60">
        <f t="shared" si="12"/>
        <v>0</v>
      </c>
      <c r="L375" s="27"/>
    </row>
    <row r="376" spans="1:12" ht="15.95" customHeight="1" x14ac:dyDescent="0.25">
      <c r="A376" s="13"/>
      <c r="B376" s="83"/>
      <c r="C376" s="35" t="str">
        <f>'Супутні товари'!D14</f>
        <v>Шайба з гумовою прокладкою</v>
      </c>
      <c r="D376" s="4" t="s">
        <v>605</v>
      </c>
      <c r="E376" s="78"/>
      <c r="F376" s="5" t="s">
        <v>13</v>
      </c>
      <c r="G376" s="80"/>
      <c r="H376" s="81"/>
      <c r="I376" s="59">
        <f>'Супутні товари'!J14</f>
        <v>0.7</v>
      </c>
      <c r="J376" s="127">
        <f>'Супутні товари'!K14</f>
        <v>0</v>
      </c>
      <c r="K376" s="60">
        <f t="shared" si="12"/>
        <v>0</v>
      </c>
      <c r="L376" s="27"/>
    </row>
    <row r="377" spans="1:12" ht="15.95" customHeight="1" x14ac:dyDescent="0.25">
      <c r="A377" s="13"/>
      <c r="B377" s="83"/>
      <c r="C377" s="35" t="str">
        <f>'Супутні товари'!D15</f>
        <v>Герметик AQUAFIX</v>
      </c>
      <c r="D377" s="4" t="s">
        <v>607</v>
      </c>
      <c r="E377" s="78"/>
      <c r="F377" s="5" t="s">
        <v>13</v>
      </c>
      <c r="G377" s="80"/>
      <c r="H377" s="81"/>
      <c r="I377" s="59">
        <f>'Супутні товари'!J15</f>
        <v>380</v>
      </c>
      <c r="J377" s="127">
        <f>'Супутні товари'!K15</f>
        <v>0</v>
      </c>
      <c r="K377" s="60">
        <f t="shared" si="12"/>
        <v>0</v>
      </c>
      <c r="L377" s="27"/>
    </row>
    <row r="378" spans="1:12" ht="15" x14ac:dyDescent="0.25">
      <c r="A378" s="13"/>
      <c r="B378" s="35"/>
      <c r="C378" s="35"/>
      <c r="D378" s="258"/>
      <c r="E378" s="258"/>
      <c r="F378" s="258"/>
      <c r="G378" s="80"/>
      <c r="H378" s="81"/>
      <c r="I378" s="59"/>
      <c r="J378" s="127"/>
      <c r="K378" s="60"/>
      <c r="L378" s="220"/>
    </row>
    <row r="379" spans="1:12" ht="15" x14ac:dyDescent="0.25">
      <c r="A379" s="23"/>
      <c r="B379" s="45"/>
      <c r="C379" s="256"/>
      <c r="D379" s="217"/>
      <c r="E379" s="217"/>
      <c r="F379" s="217"/>
      <c r="G379" s="257"/>
      <c r="H379" s="257"/>
      <c r="I379" s="257"/>
      <c r="J379" s="86"/>
      <c r="K379" s="87"/>
      <c r="L379" s="27"/>
    </row>
    <row r="380" spans="1:12" ht="15" x14ac:dyDescent="0.25">
      <c r="A380" s="24"/>
      <c r="B380" s="45"/>
      <c r="C380" s="256"/>
      <c r="D380" s="217"/>
      <c r="E380" s="217"/>
      <c r="F380" s="217"/>
      <c r="G380" s="257"/>
      <c r="H380" s="257"/>
      <c r="I380" s="257"/>
      <c r="J380" s="86"/>
      <c r="K380" s="87"/>
      <c r="L380" s="27"/>
    </row>
    <row r="381" spans="1:12" ht="15" x14ac:dyDescent="0.25">
      <c r="A381" s="24"/>
      <c r="B381" s="46"/>
      <c r="C381" s="256"/>
      <c r="D381" s="217"/>
      <c r="E381" s="217"/>
      <c r="F381" s="217"/>
      <c r="G381" s="257"/>
      <c r="H381" s="257"/>
      <c r="I381" s="257"/>
      <c r="J381" s="86"/>
      <c r="K381" s="87"/>
      <c r="L381" s="27"/>
    </row>
    <row r="386" spans="3:3" ht="17.25" x14ac:dyDescent="0.3">
      <c r="C386" s="40"/>
    </row>
  </sheetData>
  <protectedRanges>
    <protectedRange sqref="C50:C61" name="Диапазон1"/>
  </protectedRanges>
  <phoneticPr fontId="83" type="noConversion"/>
  <pageMargins left="0.70866141732283472" right="0.70866141732283472" top="0.52" bottom="0.51" header="0.51181102362204722" footer="0.51181102362204722"/>
  <pageSetup paperSize="9" scale="85" firstPageNumber="0"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Worksheet_____4">
    <tabColor rgb="FF92D050"/>
    <pageSetUpPr fitToPage="1"/>
  </sheetPr>
  <dimension ref="A1:K36"/>
  <sheetViews>
    <sheetView showGridLines="0" workbookViewId="0">
      <selection activeCell="A4" sqref="A4"/>
    </sheetView>
  </sheetViews>
  <sheetFormatPr defaultRowHeight="15" x14ac:dyDescent="0.25"/>
  <cols>
    <col min="1" max="1" width="16" style="42" customWidth="1"/>
    <col min="2" max="2" width="68.85546875" customWidth="1"/>
    <col min="3" max="3" width="7.7109375" style="62" customWidth="1"/>
    <col min="4" max="4" width="5.28515625" customWidth="1"/>
    <col min="5" max="5" width="11" style="50" customWidth="1"/>
    <col min="6" max="7" width="12" style="50" customWidth="1"/>
  </cols>
  <sheetData>
    <row r="1" spans="1:11" ht="45.75" customHeight="1" x14ac:dyDescent="0.35">
      <c r="A1" s="770"/>
      <c r="B1" s="1218" t="s">
        <v>951</v>
      </c>
      <c r="C1" s="1218"/>
      <c r="D1" s="793"/>
      <c r="E1" s="793"/>
      <c r="F1" s="794"/>
      <c r="G1" s="795"/>
    </row>
    <row r="2" spans="1:11" ht="24.75" customHeight="1" x14ac:dyDescent="0.45">
      <c r="A2" s="770"/>
      <c r="B2" s="801" t="s">
        <v>122</v>
      </c>
      <c r="C2" s="796"/>
      <c r="D2" s="793"/>
      <c r="E2" s="797"/>
      <c r="F2" s="798" t="s">
        <v>130</v>
      </c>
      <c r="G2" s="799">
        <f>SUM(G5:G36)</f>
        <v>0</v>
      </c>
    </row>
    <row r="3" spans="1:11" ht="16.5" customHeight="1" x14ac:dyDescent="0.35">
      <c r="A3" s="770"/>
      <c r="B3" s="1217"/>
      <c r="C3" s="1217"/>
      <c r="D3" s="1217"/>
      <c r="E3" s="1217"/>
      <c r="F3" s="800" t="s">
        <v>110</v>
      </c>
      <c r="G3" s="799">
        <f>G2/6</f>
        <v>0</v>
      </c>
    </row>
    <row r="4" spans="1:11" s="52" customFormat="1" ht="34.5" customHeight="1" x14ac:dyDescent="0.25">
      <c r="A4" s="789" t="s">
        <v>2</v>
      </c>
      <c r="B4" s="790" t="s">
        <v>3</v>
      </c>
      <c r="C4" s="789" t="s">
        <v>4</v>
      </c>
      <c r="D4" s="789" t="s">
        <v>120</v>
      </c>
      <c r="E4" s="791" t="s">
        <v>222</v>
      </c>
      <c r="F4" s="792" t="s">
        <v>119</v>
      </c>
      <c r="G4" s="791" t="s">
        <v>1674</v>
      </c>
    </row>
    <row r="5" spans="1:11" s="51" customFormat="1" x14ac:dyDescent="0.2">
      <c r="A5" s="771" t="str">
        <f t="array" ref="A5">IFERROR(INDEX(РОБ!B$1:B$377,SMALL(IF(РОБ!$J$5:$J$378,ROW(РОБ!$J$5:$J$378)),ROW(J1))),"")</f>
        <v/>
      </c>
      <c r="B5" s="772" t="str">
        <f t="array" ref="B5">IFERROR(INDEX(РОБ!C$1:C$377,SMALL(IF(РОБ!$J$5:$J$378,ROW(РОБ!$J$5:$J$378)),ROW(K1))),"")</f>
        <v/>
      </c>
      <c r="C5" s="773" t="str">
        <f t="array" ref="C5">IFERROR(INDEX(РОБ!D$1:D$377,SMALL(IF(РОБ!$J$5:$J$378,ROW(РОБ!$J$5:$J$378)),ROW(L1))),"")</f>
        <v/>
      </c>
      <c r="D5" s="773" t="str">
        <f t="array" ref="D5">IFERROR(INDEX(РОБ!F$1:F$377,SMALL(IF(РОБ!$J$5:$J$378,ROW(РОБ!$J$5:$J$378)),ROW(K1))),"")</f>
        <v/>
      </c>
      <c r="E5" s="774" t="str">
        <f t="array" ref="E5">IFERROR(INDEX(РОБ!I$1:I$377,SMALL(IF(РОБ!$J$5:$J$378,ROW(РОБ!$J$5:$J$378)),ROW(L1))),"")</f>
        <v/>
      </c>
      <c r="F5" s="775" t="str">
        <f t="array" ref="F5">IFERROR(INDEX(РОБ!J$1:J$377,SMALL(IF(РОБ!$J$5:$J$378,ROW(РОБ!$J$5:$J$378)),ROW(M1))),"")</f>
        <v/>
      </c>
      <c r="G5" s="776" t="str">
        <f t="array" ref="G5">IFERROR(INDEX(РОБ!K$1:K$377,SMALL(IF(РОБ!$J$5:$J$378,ROW(РОБ!$J$5:$J$378)),ROW(N1))),"")</f>
        <v/>
      </c>
      <c r="K5" s="54" t="str">
        <f t="array" ref="K5">IFERROR(INDEX(#REF!,SMALL(IF(#REF!,ROW(#REF!)),ROW(K1)),ROUND(MOD(SMALL(IF(#REF!,ROW(#REF!)+COLUMN(#REF!)%),ROW(K1)),1)/1%,)),"")</f>
        <v/>
      </c>
    </row>
    <row r="6" spans="1:11" s="51" customFormat="1" x14ac:dyDescent="0.2">
      <c r="A6" s="777" t="str">
        <f t="array" ref="A6">IFERROR(INDEX(РОБ!B$1:B$377,SMALL(IF(РОБ!$J$5:$J$378,ROW(РОБ!$J$5:$J$378)),ROW(J2))),"")</f>
        <v/>
      </c>
      <c r="B6" s="778" t="str">
        <f t="array" ref="B6">IFERROR(INDEX(РОБ!C$1:C$377,SMALL(IF(РОБ!$J$5:$J$378,ROW(РОБ!$J$5:$J$378)),ROW(K2))),"")</f>
        <v/>
      </c>
      <c r="C6" s="779" t="str">
        <f t="array" ref="C6">IFERROR(INDEX(РОБ!D$1:D$377,SMALL(IF(РОБ!$J$5:$J$378,ROW(РОБ!$J$5:$J$378)),ROW(L2))),"")</f>
        <v/>
      </c>
      <c r="D6" s="779" t="str">
        <f t="array" ref="D6">IFERROR(INDEX(РОБ!F$1:F$377,SMALL(IF(РОБ!$J$5:$J$378,ROW(РОБ!$J$5:$J$378)),ROW(K2))),"")</f>
        <v/>
      </c>
      <c r="E6" s="780" t="str">
        <f t="array" ref="E6">IFERROR(INDEX(РОБ!I$1:I$377,SMALL(IF(РОБ!$J$5:$J$378,ROW(РОБ!$J$5:$J$378)),ROW(L2))),"")</f>
        <v/>
      </c>
      <c r="F6" s="781" t="str">
        <f t="array" ref="F6">IFERROR(INDEX(РОБ!J$1:J$377,SMALL(IF(РОБ!$J$5:$J$378,ROW(РОБ!$J$5:$J$378)),ROW(M2))),"")</f>
        <v/>
      </c>
      <c r="G6" s="782" t="str">
        <f t="array" ref="G6">IFERROR(INDEX(РОБ!K$1:K$377,SMALL(IF(РОБ!$J$5:$J$378,ROW(РОБ!$J$5:$J$378)),ROW(N2))),"")</f>
        <v/>
      </c>
    </row>
    <row r="7" spans="1:11" s="51" customFormat="1" x14ac:dyDescent="0.2">
      <c r="A7" s="783" t="str">
        <f t="array" ref="A7">IFERROR(INDEX(РОБ!B$1:B$377,SMALL(IF(РОБ!$J$5:$J$378,ROW(РОБ!$J$5:$J$378)),ROW(J3))),"")</f>
        <v/>
      </c>
      <c r="B7" s="784" t="str">
        <f t="array" ref="B7">IFERROR(INDEX(РОБ!C$1:C$377,SMALL(IF(РОБ!$J$5:$J$378,ROW(РОБ!$J$5:$J$378)),ROW(K3))),"")</f>
        <v/>
      </c>
      <c r="C7" s="785" t="str">
        <f t="array" ref="C7">IFERROR(INDEX(РОБ!D$1:D$377,SMALL(IF(РОБ!$J$5:$J$378,ROW(РОБ!$J$5:$J$378)),ROW(L3))),"")</f>
        <v/>
      </c>
      <c r="D7" s="785" t="str">
        <f t="array" ref="D7">IFERROR(INDEX(РОБ!F$1:F$377,SMALL(IF(РОБ!$J$5:$J$378,ROW(РОБ!$J$5:$J$378)),ROW(K3))),"")</f>
        <v/>
      </c>
      <c r="E7" s="786" t="str">
        <f t="array" ref="E7">IFERROR(INDEX(РОБ!I$1:I$377,SMALL(IF(РОБ!$J$5:$J$378,ROW(РОБ!$J$5:$J$378)),ROW(L3))),"")</f>
        <v/>
      </c>
      <c r="F7" s="787" t="str">
        <f t="array" ref="F7">IFERROR(INDEX(РОБ!J$1:J$377,SMALL(IF(РОБ!$J$5:$J$378,ROW(РОБ!$J$5:$J$378)),ROW(M3))),"")</f>
        <v/>
      </c>
      <c r="G7" s="788" t="str">
        <f t="array" ref="G7">IFERROR(INDEX(РОБ!K$1:K$377,SMALL(IF(РОБ!$J$5:$J$378,ROW(РОБ!$J$5:$J$378)),ROW(N3))),"")</f>
        <v/>
      </c>
    </row>
    <row r="8" spans="1:11" s="51" customFormat="1" x14ac:dyDescent="0.2">
      <c r="A8" s="777" t="str">
        <f t="array" ref="A8">IFERROR(INDEX(РОБ!B$1:B$377,SMALL(IF(РОБ!$J$5:$J$378,ROW(РОБ!$J$5:$J$378)),ROW(J4))),"")</f>
        <v/>
      </c>
      <c r="B8" s="778" t="str">
        <f t="array" ref="B8">IFERROR(INDEX(РОБ!C$1:C$377,SMALL(IF(РОБ!$J$5:$J$378,ROW(РОБ!$J$5:$J$378)),ROW(K4))),"")</f>
        <v/>
      </c>
      <c r="C8" s="779" t="str">
        <f t="array" ref="C8">IFERROR(INDEX(РОБ!D$1:D$377,SMALL(IF(РОБ!$J$5:$J$378,ROW(РОБ!$J$5:$J$378)),ROW(L4))),"")</f>
        <v/>
      </c>
      <c r="D8" s="779" t="str">
        <f t="array" ref="D8">IFERROR(INDEX(РОБ!F$1:F$377,SMALL(IF(РОБ!$J$5:$J$378,ROW(РОБ!$J$5:$J$378)),ROW(K4))),"")</f>
        <v/>
      </c>
      <c r="E8" s="780" t="str">
        <f t="array" ref="E8">IFERROR(INDEX(РОБ!I$1:I$377,SMALL(IF(РОБ!$J$5:$J$378,ROW(РОБ!$J$5:$J$378)),ROW(L4))),"")</f>
        <v/>
      </c>
      <c r="F8" s="781" t="str">
        <f t="array" ref="F8">IFERROR(INDEX(РОБ!J$1:J$377,SMALL(IF(РОБ!$J$5:$J$378,ROW(РОБ!$J$5:$J$378)),ROW(M4))),"")</f>
        <v/>
      </c>
      <c r="G8" s="782" t="str">
        <f t="array" ref="G8">IFERROR(INDEX(РОБ!K$1:K$377,SMALL(IF(РОБ!$J$5:$J$378,ROW(РОБ!$J$5:$J$378)),ROW(N4))),"")</f>
        <v/>
      </c>
    </row>
    <row r="9" spans="1:11" s="51" customFormat="1" x14ac:dyDescent="0.2">
      <c r="A9" s="783" t="str">
        <f t="array" ref="A9">IFERROR(INDEX(РОБ!B$1:B$377,SMALL(IF(РОБ!$J$5:$J$378,ROW(РОБ!$J$5:$J$378)),ROW(J5))),"")</f>
        <v/>
      </c>
      <c r="B9" s="784" t="str">
        <f t="array" ref="B9">IFERROR(INDEX(РОБ!C$1:C$377,SMALL(IF(РОБ!$J$5:$J$378,ROW(РОБ!$J$5:$J$378)),ROW(K5))),"")</f>
        <v/>
      </c>
      <c r="C9" s="785" t="str">
        <f t="array" ref="C9">IFERROR(INDEX(РОБ!D$1:D$377,SMALL(IF(РОБ!$J$5:$J$378,ROW(РОБ!$J$5:$J$378)),ROW(L5))),"")</f>
        <v/>
      </c>
      <c r="D9" s="785" t="str">
        <f t="array" ref="D9">IFERROR(INDEX(РОБ!F$1:F$377,SMALL(IF(РОБ!$J$5:$J$378,ROW(РОБ!$J$5:$J$378)),ROW(K5))),"")</f>
        <v/>
      </c>
      <c r="E9" s="786" t="str">
        <f t="array" ref="E9">IFERROR(INDEX(РОБ!I$1:I$377,SMALL(IF(РОБ!$J$5:$J$378,ROW(РОБ!$J$5:$J$378)),ROW(L5))),"")</f>
        <v/>
      </c>
      <c r="F9" s="787" t="str">
        <f t="array" ref="F9">IFERROR(INDEX(РОБ!J$1:J$377,SMALL(IF(РОБ!$J$5:$J$378,ROW(РОБ!$J$5:$J$378)),ROW(M5))),"")</f>
        <v/>
      </c>
      <c r="G9" s="788" t="str">
        <f t="array" ref="G9">IFERROR(INDEX(РОБ!K$1:K$377,SMALL(IF(РОБ!$J$5:$J$378,ROW(РОБ!$J$5:$J$378)),ROW(N5))),"")</f>
        <v/>
      </c>
    </row>
    <row r="10" spans="1:11" s="51" customFormat="1" x14ac:dyDescent="0.2">
      <c r="A10" s="777" t="str">
        <f t="array" ref="A10">IFERROR(INDEX(РОБ!B$1:B$377,SMALL(IF(РОБ!$J$5:$J$378,ROW(РОБ!$J$5:$J$378)),ROW(J6))),"")</f>
        <v/>
      </c>
      <c r="B10" s="778" t="str">
        <f t="array" ref="B10">IFERROR(INDEX(РОБ!C$1:C$377,SMALL(IF(РОБ!$J$5:$J$378,ROW(РОБ!$J$5:$J$378)),ROW(K6))),"")</f>
        <v/>
      </c>
      <c r="C10" s="779" t="str">
        <f t="array" ref="C10">IFERROR(INDEX(РОБ!D$1:D$377,SMALL(IF(РОБ!$J$5:$J$378,ROW(РОБ!$J$5:$J$378)),ROW(L6))),"")</f>
        <v/>
      </c>
      <c r="D10" s="779" t="str">
        <f t="array" ref="D10">IFERROR(INDEX(РОБ!F$1:F$377,SMALL(IF(РОБ!$J$5:$J$378,ROW(РОБ!$J$5:$J$378)),ROW(K6))),"")</f>
        <v/>
      </c>
      <c r="E10" s="780" t="str">
        <f t="array" ref="E10">IFERROR(INDEX(РОБ!I$1:I$377,SMALL(IF(РОБ!$J$5:$J$378,ROW(РОБ!$J$5:$J$378)),ROW(L6))),"")</f>
        <v/>
      </c>
      <c r="F10" s="781" t="str">
        <f t="array" ref="F10">IFERROR(INDEX(РОБ!J$1:J$377,SMALL(IF(РОБ!$J$5:$J$378,ROW(РОБ!$J$5:$J$378)),ROW(M6))),"")</f>
        <v/>
      </c>
      <c r="G10" s="782" t="str">
        <f t="array" ref="G10">IFERROR(INDEX(РОБ!K$1:K$377,SMALL(IF(РОБ!$J$5:$J$378,ROW(РОБ!$J$5:$J$378)),ROW(N6))),"")</f>
        <v/>
      </c>
    </row>
    <row r="11" spans="1:11" s="51" customFormat="1" x14ac:dyDescent="0.2">
      <c r="A11" s="783" t="str">
        <f t="array" ref="A11">IFERROR(INDEX(РОБ!B$1:B$377,SMALL(IF(РОБ!$J$5:$J$378,ROW(РОБ!$J$5:$J$378)),ROW(J7))),"")</f>
        <v/>
      </c>
      <c r="B11" s="784" t="str">
        <f t="array" ref="B11">IFERROR(INDEX(РОБ!C$1:C$377,SMALL(IF(РОБ!$J$5:$J$378,ROW(РОБ!$J$5:$J$378)),ROW(K7))),"")</f>
        <v/>
      </c>
      <c r="C11" s="785" t="str">
        <f t="array" ref="C11">IFERROR(INDEX(РОБ!D$1:D$377,SMALL(IF(РОБ!$J$5:$J$378,ROW(РОБ!$J$5:$J$378)),ROW(L7))),"")</f>
        <v/>
      </c>
      <c r="D11" s="785" t="str">
        <f t="array" ref="D11">IFERROR(INDEX(РОБ!F$1:F$377,SMALL(IF(РОБ!$J$5:$J$378,ROW(РОБ!$J$5:$J$378)),ROW(K7))),"")</f>
        <v/>
      </c>
      <c r="E11" s="786" t="str">
        <f t="array" ref="E11">IFERROR(INDEX(РОБ!I$1:I$377,SMALL(IF(РОБ!$J$5:$J$378,ROW(РОБ!$J$5:$J$378)),ROW(L7))),"")</f>
        <v/>
      </c>
      <c r="F11" s="787" t="str">
        <f t="array" ref="F11">IFERROR(INDEX(РОБ!J$1:J$377,SMALL(IF(РОБ!$J$5:$J$378,ROW(РОБ!$J$5:$J$378)),ROW(M7))),"")</f>
        <v/>
      </c>
      <c r="G11" s="788" t="str">
        <f t="array" ref="G11">IFERROR(INDEX(РОБ!K$1:K$377,SMALL(IF(РОБ!$J$5:$J$378,ROW(РОБ!$J$5:$J$378)),ROW(N7))),"")</f>
        <v/>
      </c>
    </row>
    <row r="12" spans="1:11" s="51" customFormat="1" x14ac:dyDescent="0.2">
      <c r="A12" s="777" t="str">
        <f t="array" ref="A12">IFERROR(INDEX(РОБ!B$1:B$377,SMALL(IF(РОБ!$J$5:$J$378,ROW(РОБ!$J$5:$J$378)),ROW(J8))),"")</f>
        <v/>
      </c>
      <c r="B12" s="778" t="str">
        <f t="array" ref="B12">IFERROR(INDEX(РОБ!C$1:C$377,SMALL(IF(РОБ!$J$5:$J$378,ROW(РОБ!$J$5:$J$378)),ROW(K8))),"")</f>
        <v/>
      </c>
      <c r="C12" s="779" t="str">
        <f t="array" ref="C12">IFERROR(INDEX(РОБ!D$1:D$377,SMALL(IF(РОБ!$J$5:$J$378,ROW(РОБ!$J$5:$J$378)),ROW(L8))),"")</f>
        <v/>
      </c>
      <c r="D12" s="779" t="str">
        <f t="array" ref="D12">IFERROR(INDEX(РОБ!F$1:F$377,SMALL(IF(РОБ!$J$5:$J$378,ROW(РОБ!$J$5:$J$378)),ROW(K8))),"")</f>
        <v/>
      </c>
      <c r="E12" s="780" t="str">
        <f t="array" ref="E12">IFERROR(INDEX(РОБ!I$1:I$377,SMALL(IF(РОБ!$J$5:$J$378,ROW(РОБ!$J$5:$J$378)),ROW(L8))),"")</f>
        <v/>
      </c>
      <c r="F12" s="781" t="str">
        <f t="array" ref="F12">IFERROR(INDEX(РОБ!J$1:J$377,SMALL(IF(РОБ!$J$5:$J$378,ROW(РОБ!$J$5:$J$378)),ROW(M8))),"")</f>
        <v/>
      </c>
      <c r="G12" s="782" t="str">
        <f t="array" ref="G12">IFERROR(INDEX(РОБ!K$1:K$377,SMALL(IF(РОБ!$J$5:$J$378,ROW(РОБ!$J$5:$J$378)),ROW(N8))),"")</f>
        <v/>
      </c>
    </row>
    <row r="13" spans="1:11" s="51" customFormat="1" x14ac:dyDescent="0.2">
      <c r="A13" s="783" t="str">
        <f t="array" ref="A13">IFERROR(INDEX(РОБ!B$1:B$377,SMALL(IF(РОБ!$J$5:$J$378,ROW(РОБ!$J$5:$J$378)),ROW(J9))),"")</f>
        <v/>
      </c>
      <c r="B13" s="784" t="str">
        <f t="array" ref="B13">IFERROR(INDEX(РОБ!C$1:C$377,SMALL(IF(РОБ!$J$5:$J$378,ROW(РОБ!$J$5:$J$378)),ROW(K9))),"")</f>
        <v/>
      </c>
      <c r="C13" s="785" t="str">
        <f t="array" ref="C13">IFERROR(INDEX(РОБ!D$1:D$377,SMALL(IF(РОБ!$J$5:$J$378,ROW(РОБ!$J$5:$J$378)),ROW(L9))),"")</f>
        <v/>
      </c>
      <c r="D13" s="785" t="str">
        <f t="array" ref="D13">IFERROR(INDEX(РОБ!F$1:F$377,SMALL(IF(РОБ!$J$5:$J$378,ROW(РОБ!$J$5:$J$378)),ROW(K9))),"")</f>
        <v/>
      </c>
      <c r="E13" s="786" t="str">
        <f t="array" ref="E13">IFERROR(INDEX(РОБ!I$1:I$377,SMALL(IF(РОБ!$J$5:$J$378,ROW(РОБ!$J$5:$J$378)),ROW(L9))),"")</f>
        <v/>
      </c>
      <c r="F13" s="787" t="str">
        <f t="array" ref="F13">IFERROR(INDEX(РОБ!J$1:J$377,SMALL(IF(РОБ!$J$5:$J$378,ROW(РОБ!$J$5:$J$378)),ROW(M9))),"")</f>
        <v/>
      </c>
      <c r="G13" s="788" t="str">
        <f t="array" ref="G13">IFERROR(INDEX(РОБ!K$1:K$377,SMALL(IF(РОБ!$J$5:$J$378,ROW(РОБ!$J$5:$J$378)),ROW(N9))),"")</f>
        <v/>
      </c>
    </row>
    <row r="14" spans="1:11" s="51" customFormat="1" x14ac:dyDescent="0.2">
      <c r="A14" s="777" t="str">
        <f t="array" ref="A14">IFERROR(INDEX(РОБ!B$1:B$377,SMALL(IF(РОБ!$J$5:$J$378,ROW(РОБ!$J$5:$J$378)),ROW(J10))),"")</f>
        <v/>
      </c>
      <c r="B14" s="778" t="str">
        <f t="array" ref="B14">IFERROR(INDEX(РОБ!C$1:C$377,SMALL(IF(РОБ!$J$5:$J$378,ROW(РОБ!$J$5:$J$378)),ROW(K10))),"")</f>
        <v/>
      </c>
      <c r="C14" s="779" t="str">
        <f t="array" ref="C14">IFERROR(INDEX(РОБ!D$1:D$377,SMALL(IF(РОБ!$J$5:$J$378,ROW(РОБ!$J$5:$J$378)),ROW(L10))),"")</f>
        <v/>
      </c>
      <c r="D14" s="779" t="str">
        <f t="array" ref="D14">IFERROR(INDEX(РОБ!F$1:F$377,SMALL(IF(РОБ!$J$5:$J$378,ROW(РОБ!$J$5:$J$378)),ROW(K10))),"")</f>
        <v/>
      </c>
      <c r="E14" s="780" t="str">
        <f t="array" ref="E14">IFERROR(INDEX(РОБ!I$1:I$377,SMALL(IF(РОБ!$J$5:$J$378,ROW(РОБ!$J$5:$J$378)),ROW(L10))),"")</f>
        <v/>
      </c>
      <c r="F14" s="781" t="str">
        <f t="array" ref="F14">IFERROR(INDEX(РОБ!J$1:J$377,SMALL(IF(РОБ!$J$5:$J$378,ROW(РОБ!$J$5:$J$378)),ROW(M10))),"")</f>
        <v/>
      </c>
      <c r="G14" s="782" t="str">
        <f t="array" ref="G14">IFERROR(INDEX(РОБ!K$1:K$377,SMALL(IF(РОБ!$J$5:$J$378,ROW(РОБ!$J$5:$J$378)),ROW(N10))),"")</f>
        <v/>
      </c>
    </row>
    <row r="15" spans="1:11" s="51" customFormat="1" x14ac:dyDescent="0.2">
      <c r="A15" s="783" t="str">
        <f t="array" ref="A15">IFERROR(INDEX(РОБ!B$1:B$377,SMALL(IF(РОБ!$J$5:$J$378,ROW(РОБ!$J$5:$J$378)),ROW(J11))),"")</f>
        <v/>
      </c>
      <c r="B15" s="784" t="str">
        <f t="array" ref="B15">IFERROR(INDEX(РОБ!C$1:C$377,SMALL(IF(РОБ!$J$5:$J$378,ROW(РОБ!$J$5:$J$378)),ROW(K11))),"")</f>
        <v/>
      </c>
      <c r="C15" s="785" t="str">
        <f t="array" ref="C15">IFERROR(INDEX(РОБ!D$1:D$377,SMALL(IF(РОБ!$J$5:$J$378,ROW(РОБ!$J$5:$J$378)),ROW(L11))),"")</f>
        <v/>
      </c>
      <c r="D15" s="785" t="str">
        <f t="array" ref="D15">IFERROR(INDEX(РОБ!F$1:F$377,SMALL(IF(РОБ!$J$5:$J$378,ROW(РОБ!$J$5:$J$378)),ROW(K11))),"")</f>
        <v/>
      </c>
      <c r="E15" s="786" t="str">
        <f t="array" ref="E15">IFERROR(INDEX(РОБ!I$1:I$377,SMALL(IF(РОБ!$J$5:$J$378,ROW(РОБ!$J$5:$J$378)),ROW(L11))),"")</f>
        <v/>
      </c>
      <c r="F15" s="787" t="str">
        <f t="array" ref="F15">IFERROR(INDEX(РОБ!J$1:J$377,SMALL(IF(РОБ!$J$5:$J$378,ROW(РОБ!$J$5:$J$378)),ROW(M11))),"")</f>
        <v/>
      </c>
      <c r="G15" s="788" t="str">
        <f t="array" ref="G15">IFERROR(INDEX(РОБ!K$1:K$377,SMALL(IF(РОБ!$J$5:$J$378,ROW(РОБ!$J$5:$J$378)),ROW(N11))),"")</f>
        <v/>
      </c>
    </row>
    <row r="16" spans="1:11" s="51" customFormat="1" x14ac:dyDescent="0.2">
      <c r="A16" s="777" t="str">
        <f t="array" ref="A16">IFERROR(INDEX(РОБ!B$1:B$377,SMALL(IF(РОБ!$J$5:$J$378,ROW(РОБ!$J$5:$J$378)),ROW(J12))),"")</f>
        <v/>
      </c>
      <c r="B16" s="778" t="str">
        <f t="array" ref="B16">IFERROR(INDEX(РОБ!C$1:C$377,SMALL(IF(РОБ!$J$5:$J$378,ROW(РОБ!$J$5:$J$378)),ROW(K12))),"")</f>
        <v/>
      </c>
      <c r="C16" s="779" t="str">
        <f t="array" ref="C16">IFERROR(INDEX(РОБ!D$1:D$377,SMALL(IF(РОБ!$J$5:$J$378,ROW(РОБ!$J$5:$J$378)),ROW(L12))),"")</f>
        <v/>
      </c>
      <c r="D16" s="779" t="str">
        <f t="array" ref="D16">IFERROR(INDEX(РОБ!F$1:F$377,SMALL(IF(РОБ!$J$5:$J$378,ROW(РОБ!$J$5:$J$378)),ROW(K12))),"")</f>
        <v/>
      </c>
      <c r="E16" s="780" t="str">
        <f t="array" ref="E16">IFERROR(INDEX(РОБ!I$1:I$377,SMALL(IF(РОБ!$J$5:$J$378,ROW(РОБ!$J$5:$J$378)),ROW(L12))),"")</f>
        <v/>
      </c>
      <c r="F16" s="781" t="str">
        <f t="array" ref="F16">IFERROR(INDEX(РОБ!J$1:J$377,SMALL(IF(РОБ!$J$5:$J$378,ROW(РОБ!$J$5:$J$378)),ROW(M12))),"")</f>
        <v/>
      </c>
      <c r="G16" s="782" t="str">
        <f t="array" ref="G16">IFERROR(INDEX(РОБ!K$1:K$377,SMALL(IF(РОБ!$J$5:$J$378,ROW(РОБ!$J$5:$J$378)),ROW(N12))),"")</f>
        <v/>
      </c>
    </row>
    <row r="17" spans="1:7" s="51" customFormat="1" x14ac:dyDescent="0.2">
      <c r="A17" s="783" t="str">
        <f t="array" ref="A17">IFERROR(INDEX(РОБ!B$1:B$377,SMALL(IF(РОБ!$J$5:$J$378,ROW(РОБ!$J$5:$J$378)),ROW(J13))),"")</f>
        <v/>
      </c>
      <c r="B17" s="784" t="str">
        <f t="array" ref="B17">IFERROR(INDEX(РОБ!C$1:C$377,SMALL(IF(РОБ!$J$5:$J$378,ROW(РОБ!$J$5:$J$378)),ROW(K13))),"")</f>
        <v/>
      </c>
      <c r="C17" s="785" t="str">
        <f t="array" ref="C17">IFERROR(INDEX(РОБ!D$1:D$377,SMALL(IF(РОБ!$J$5:$J$378,ROW(РОБ!$J$5:$J$378)),ROW(L13))),"")</f>
        <v/>
      </c>
      <c r="D17" s="785" t="str">
        <f t="array" ref="D17">IFERROR(INDEX(РОБ!F$1:F$377,SMALL(IF(РОБ!$J$5:$J$378,ROW(РОБ!$J$5:$J$378)),ROW(K13))),"")</f>
        <v/>
      </c>
      <c r="E17" s="786" t="str">
        <f t="array" ref="E17">IFERROR(INDEX(РОБ!I$1:I$377,SMALL(IF(РОБ!$J$5:$J$378,ROW(РОБ!$J$5:$J$378)),ROW(L13))),"")</f>
        <v/>
      </c>
      <c r="F17" s="787" t="str">
        <f t="array" ref="F17">IFERROR(INDEX(РОБ!J$1:J$377,SMALL(IF(РОБ!$J$5:$J$378,ROW(РОБ!$J$5:$J$378)),ROW(M13))),"")</f>
        <v/>
      </c>
      <c r="G17" s="788" t="str">
        <f t="array" ref="G17">IFERROR(INDEX(РОБ!K$1:K$377,SMALL(IF(РОБ!$J$5:$J$378,ROW(РОБ!$J$5:$J$378)),ROW(N13))),"")</f>
        <v/>
      </c>
    </row>
    <row r="18" spans="1:7" s="51" customFormat="1" x14ac:dyDescent="0.2">
      <c r="A18" s="777" t="str">
        <f t="array" ref="A18">IFERROR(INDEX(РОБ!B$1:B$377,SMALL(IF(РОБ!$J$5:$J$378,ROW(РОБ!$J$5:$J$378)),ROW(J14))),"")</f>
        <v/>
      </c>
      <c r="B18" s="778" t="str">
        <f t="array" ref="B18">IFERROR(INDEX(РОБ!C$1:C$377,SMALL(IF(РОБ!$J$5:$J$378,ROW(РОБ!$J$5:$J$378)),ROW(K14))),"")</f>
        <v/>
      </c>
      <c r="C18" s="779" t="str">
        <f t="array" ref="C18">IFERROR(INDEX(РОБ!D$1:D$377,SMALL(IF(РОБ!$J$5:$J$378,ROW(РОБ!$J$5:$J$378)),ROW(L14))),"")</f>
        <v/>
      </c>
      <c r="D18" s="779" t="str">
        <f t="array" ref="D18">IFERROR(INDEX(РОБ!F$1:F$377,SMALL(IF(РОБ!$J$5:$J$378,ROW(РОБ!$J$5:$J$378)),ROW(K14))),"")</f>
        <v/>
      </c>
      <c r="E18" s="780" t="str">
        <f t="array" ref="E18">IFERROR(INDEX(РОБ!I$1:I$377,SMALL(IF(РОБ!$J$5:$J$378,ROW(РОБ!$J$5:$J$378)),ROW(L14))),"")</f>
        <v/>
      </c>
      <c r="F18" s="781" t="str">
        <f t="array" ref="F18">IFERROR(INDEX(РОБ!J$1:J$377,SMALL(IF(РОБ!$J$5:$J$378,ROW(РОБ!$J$5:$J$378)),ROW(M14))),"")</f>
        <v/>
      </c>
      <c r="G18" s="782" t="str">
        <f t="array" ref="G18">IFERROR(INDEX(РОБ!K$1:K$377,SMALL(IF(РОБ!$J$5:$J$378,ROW(РОБ!$J$5:$J$378)),ROW(N14))),"")</f>
        <v/>
      </c>
    </row>
    <row r="19" spans="1:7" s="51" customFormat="1" ht="15" customHeight="1" x14ac:dyDescent="0.2">
      <c r="A19" s="783" t="str">
        <f t="array" ref="A19">IFERROR(INDEX(РОБ!B$1:B$377,SMALL(IF(РОБ!$J$5:$J$378,ROW(РОБ!$J$5:$J$378)),ROW(J15))),"")</f>
        <v/>
      </c>
      <c r="B19" s="784" t="str">
        <f t="array" ref="B19">IFERROR(INDEX(РОБ!C$1:C$377,SMALL(IF(РОБ!$J$5:$J$378,ROW(РОБ!$J$5:$J$378)),ROW(K15))),"")</f>
        <v/>
      </c>
      <c r="C19" s="785" t="str">
        <f t="array" ref="C19">IFERROR(INDEX(РОБ!D$1:D$377,SMALL(IF(РОБ!$J$5:$J$378,ROW(РОБ!$J$5:$J$378)),ROW(L15))),"")</f>
        <v/>
      </c>
      <c r="D19" s="785" t="str">
        <f t="array" ref="D19">IFERROR(INDEX(РОБ!F$1:F$377,SMALL(IF(РОБ!$J$5:$J$378,ROW(РОБ!$J$5:$J$378)),ROW(K15))),"")</f>
        <v/>
      </c>
      <c r="E19" s="786" t="str">
        <f t="array" ref="E19">IFERROR(INDEX(РОБ!I$1:I$377,SMALL(IF(РОБ!$J$5:$J$378,ROW(РОБ!$J$5:$J$378)),ROW(L15))),"")</f>
        <v/>
      </c>
      <c r="F19" s="787" t="str">
        <f t="array" ref="F19">IFERROR(INDEX(РОБ!J$1:J$377,SMALL(IF(РОБ!$J$5:$J$378,ROW(РОБ!$J$5:$J$378)),ROW(M15))),"")</f>
        <v/>
      </c>
      <c r="G19" s="788" t="str">
        <f t="array" ref="G19">IFERROR(INDEX(РОБ!K$1:K$377,SMALL(IF(РОБ!$J$5:$J$378,ROW(РОБ!$J$5:$J$378)),ROW(N15))),"")</f>
        <v/>
      </c>
    </row>
    <row r="20" spans="1:7" s="51" customFormat="1" x14ac:dyDescent="0.2">
      <c r="A20" s="777" t="str">
        <f t="array" ref="A20">IFERROR(INDEX(РОБ!B$1:B$377,SMALL(IF(РОБ!$J$5:$J$378,ROW(РОБ!$J$5:$J$378)),ROW(J16))),"")</f>
        <v/>
      </c>
      <c r="B20" s="778" t="str">
        <f t="array" ref="B20">IFERROR(INDEX(РОБ!C$1:C$377,SMALL(IF(РОБ!$J$5:$J$378,ROW(РОБ!$J$5:$J$378)),ROW(K16))),"")</f>
        <v/>
      </c>
      <c r="C20" s="779" t="str">
        <f t="array" ref="C20">IFERROR(INDEX(РОБ!D$1:D$377,SMALL(IF(РОБ!$J$5:$J$378,ROW(РОБ!$J$5:$J$378)),ROW(L16))),"")</f>
        <v/>
      </c>
      <c r="D20" s="779" t="str">
        <f t="array" ref="D20">IFERROR(INDEX(РОБ!F$1:F$377,SMALL(IF(РОБ!$J$5:$J$378,ROW(РОБ!$J$5:$J$378)),ROW(K16))),"")</f>
        <v/>
      </c>
      <c r="E20" s="780" t="str">
        <f t="array" ref="E20">IFERROR(INDEX(РОБ!I$1:I$377,SMALL(IF(РОБ!$J$5:$J$378,ROW(РОБ!$J$5:$J$378)),ROW(L16))),"")</f>
        <v/>
      </c>
      <c r="F20" s="781" t="str">
        <f t="array" ref="F20">IFERROR(INDEX(РОБ!J$1:J$377,SMALL(IF(РОБ!$J$5:$J$378,ROW(РОБ!$J$5:$J$378)),ROW(M16))),"")</f>
        <v/>
      </c>
      <c r="G20" s="782" t="str">
        <f t="array" ref="G20">IFERROR(INDEX(РОБ!K$1:K$377,SMALL(IF(РОБ!$J$5:$J$378,ROW(РОБ!$J$5:$J$378)),ROW(N16))),"")</f>
        <v/>
      </c>
    </row>
    <row r="21" spans="1:7" s="51" customFormat="1" x14ac:dyDescent="0.2">
      <c r="A21" s="783" t="str">
        <f t="array" ref="A21">IFERROR(INDEX(РОБ!B$1:B$377,SMALL(IF(РОБ!$J$5:$J$378,ROW(РОБ!$J$5:$J$378)),ROW(J17))),"")</f>
        <v/>
      </c>
      <c r="B21" s="784" t="str">
        <f t="array" ref="B21">IFERROR(INDEX(РОБ!C$1:C$377,SMALL(IF(РОБ!$J$5:$J$378,ROW(РОБ!$J$5:$J$378)),ROW(K17))),"")</f>
        <v/>
      </c>
      <c r="C21" s="785" t="str">
        <f t="array" ref="C21">IFERROR(INDEX(РОБ!D$1:D$377,SMALL(IF(РОБ!$J$5:$J$378,ROW(РОБ!$J$5:$J$378)),ROW(L17))),"")</f>
        <v/>
      </c>
      <c r="D21" s="785" t="str">
        <f t="array" ref="D21">IFERROR(INDEX(РОБ!F$1:F$377,SMALL(IF(РОБ!$J$5:$J$378,ROW(РОБ!$J$5:$J$378)),ROW(K17))),"")</f>
        <v/>
      </c>
      <c r="E21" s="786" t="str">
        <f t="array" ref="E21">IFERROR(INDEX(РОБ!I$1:I$377,SMALL(IF(РОБ!$J$5:$J$378,ROW(РОБ!$J$5:$J$378)),ROW(L17))),"")</f>
        <v/>
      </c>
      <c r="F21" s="787" t="str">
        <f t="array" ref="F21">IFERROR(INDEX(РОБ!J$1:J$377,SMALL(IF(РОБ!$J$5:$J$378,ROW(РОБ!$J$5:$J$378)),ROW(M17))),"")</f>
        <v/>
      </c>
      <c r="G21" s="788" t="str">
        <f t="array" ref="G21">IFERROR(INDEX(РОБ!K$1:K$377,SMALL(IF(РОБ!$J$5:$J$378,ROW(РОБ!$J$5:$J$378)),ROW(N17))),"")</f>
        <v/>
      </c>
    </row>
    <row r="22" spans="1:7" s="51" customFormat="1" x14ac:dyDescent="0.2">
      <c r="A22" s="777" t="str">
        <f t="array" ref="A22">IFERROR(INDEX(РОБ!B$1:B$377,SMALL(IF(РОБ!$J$5:$J$378,ROW(РОБ!$J$5:$J$378)),ROW(J18))),"")</f>
        <v/>
      </c>
      <c r="B22" s="778" t="str">
        <f t="array" ref="B22">IFERROR(INDEX(РОБ!C$1:C$377,SMALL(IF(РОБ!$J$5:$J$378,ROW(РОБ!$J$5:$J$378)),ROW(K18))),"")</f>
        <v/>
      </c>
      <c r="C22" s="779" t="str">
        <f t="array" ref="C22">IFERROR(INDEX(РОБ!D$1:D$377,SMALL(IF(РОБ!$J$5:$J$378,ROW(РОБ!$J$5:$J$378)),ROW(L18))),"")</f>
        <v/>
      </c>
      <c r="D22" s="779" t="str">
        <f t="array" ref="D22">IFERROR(INDEX(РОБ!F$1:F$377,SMALL(IF(РОБ!$J$5:$J$378,ROW(РОБ!$J$5:$J$378)),ROW(K18))),"")</f>
        <v/>
      </c>
      <c r="E22" s="780" t="str">
        <f t="array" ref="E22">IFERROR(INDEX(РОБ!I$1:I$377,SMALL(IF(РОБ!$J$5:$J$378,ROW(РОБ!$J$5:$J$378)),ROW(L18))),"")</f>
        <v/>
      </c>
      <c r="F22" s="781" t="str">
        <f t="array" ref="F22">IFERROR(INDEX(РОБ!J$1:J$377,SMALL(IF(РОБ!$J$5:$J$378,ROW(РОБ!$J$5:$J$378)),ROW(M18))),"")</f>
        <v/>
      </c>
      <c r="G22" s="782" t="str">
        <f t="array" ref="G22">IFERROR(INDEX(РОБ!K$1:K$377,SMALL(IF(РОБ!$J$5:$J$378,ROW(РОБ!$J$5:$J$378)),ROW(N18))),"")</f>
        <v/>
      </c>
    </row>
    <row r="23" spans="1:7" s="51" customFormat="1" x14ac:dyDescent="0.2">
      <c r="A23" s="783" t="str">
        <f t="array" ref="A23">IFERROR(INDEX(РОБ!B$1:B$377,SMALL(IF(РОБ!$J$5:$J$378,ROW(РОБ!$J$5:$J$378)),ROW(J19))),"")</f>
        <v/>
      </c>
      <c r="B23" s="784" t="str">
        <f t="array" ref="B23">IFERROR(INDEX(РОБ!C$1:C$377,SMALL(IF(РОБ!$J$5:$J$378,ROW(РОБ!$J$5:$J$378)),ROW(K19))),"")</f>
        <v/>
      </c>
      <c r="C23" s="785" t="str">
        <f t="array" ref="C23">IFERROR(INDEX(РОБ!D$1:D$377,SMALL(IF(РОБ!$J$5:$J$378,ROW(РОБ!$J$5:$J$378)),ROW(L19))),"")</f>
        <v/>
      </c>
      <c r="D23" s="785" t="str">
        <f t="array" ref="D23">IFERROR(INDEX(РОБ!F$1:F$377,SMALL(IF(РОБ!$J$5:$J$378,ROW(РОБ!$J$5:$J$378)),ROW(K19))),"")</f>
        <v/>
      </c>
      <c r="E23" s="786" t="str">
        <f t="array" ref="E23">IFERROR(INDEX(РОБ!I$1:I$377,SMALL(IF(РОБ!$J$5:$J$378,ROW(РОБ!$J$5:$J$378)),ROW(L19))),"")</f>
        <v/>
      </c>
      <c r="F23" s="787" t="str">
        <f t="array" ref="F23">IFERROR(INDEX(РОБ!J$1:J$377,SMALL(IF(РОБ!$J$5:$J$378,ROW(РОБ!$J$5:$J$378)),ROW(M19))),"")</f>
        <v/>
      </c>
      <c r="G23" s="788" t="str">
        <f t="array" ref="G23">IFERROR(INDEX(РОБ!K$1:K$377,SMALL(IF(РОБ!$J$5:$J$378,ROW(РОБ!$J$5:$J$378)),ROW(N19))),"")</f>
        <v/>
      </c>
    </row>
    <row r="24" spans="1:7" s="51" customFormat="1" x14ac:dyDescent="0.2">
      <c r="A24" s="777" t="str">
        <f t="array" ref="A24">IFERROR(INDEX(РОБ!B$1:B$377,SMALL(IF(РОБ!$J$5:$J$378,ROW(РОБ!$J$5:$J$378)),ROW(J20))),"")</f>
        <v/>
      </c>
      <c r="B24" s="778" t="str">
        <f t="array" ref="B24">IFERROR(INDEX(РОБ!C$1:C$377,SMALL(IF(РОБ!$J$5:$J$378,ROW(РОБ!$J$5:$J$378)),ROW(K20))),"")</f>
        <v/>
      </c>
      <c r="C24" s="779" t="str">
        <f t="array" ref="C24">IFERROR(INDEX(РОБ!D$1:D$377,SMALL(IF(РОБ!$J$5:$J$378,ROW(РОБ!$J$5:$J$378)),ROW(L20))),"")</f>
        <v/>
      </c>
      <c r="D24" s="779" t="str">
        <f t="array" ref="D24">IFERROR(INDEX(РОБ!F$1:F$377,SMALL(IF(РОБ!$J$5:$J$378,ROW(РОБ!$J$5:$J$378)),ROW(K20))),"")</f>
        <v/>
      </c>
      <c r="E24" s="780" t="str">
        <f t="array" ref="E24">IFERROR(INDEX(РОБ!I$1:I$377,SMALL(IF(РОБ!$J$5:$J$378,ROW(РОБ!$J$5:$J$378)),ROW(L20))),"")</f>
        <v/>
      </c>
      <c r="F24" s="781" t="str">
        <f t="array" ref="F24">IFERROR(INDEX(РОБ!J$1:J$377,SMALL(IF(РОБ!$J$5:$J$378,ROW(РОБ!$J$5:$J$378)),ROW(M20))),"")</f>
        <v/>
      </c>
      <c r="G24" s="782" t="str">
        <f t="array" ref="G24">IFERROR(INDEX(РОБ!K$1:K$377,SMALL(IF(РОБ!$J$5:$J$378,ROW(РОБ!$J$5:$J$378)),ROW(N20))),"")</f>
        <v/>
      </c>
    </row>
    <row r="25" spans="1:7" s="51" customFormat="1" x14ac:dyDescent="0.2">
      <c r="A25" s="783" t="str">
        <f t="array" ref="A25">IFERROR(INDEX(РОБ!B$1:B$377,SMALL(IF(РОБ!$J$5:$J$378,ROW(РОБ!$J$5:$J$378)),ROW(J21))),"")</f>
        <v/>
      </c>
      <c r="B25" s="784" t="str">
        <f t="array" ref="B25">IFERROR(INDEX(РОБ!C$1:C$377,SMALL(IF(РОБ!$J$5:$J$378,ROW(РОБ!$J$5:$J$378)),ROW(K21))),"")</f>
        <v/>
      </c>
      <c r="C25" s="785" t="str">
        <f t="array" ref="C25">IFERROR(INDEX(РОБ!D$1:D$377,SMALL(IF(РОБ!$J$5:$J$378,ROW(РОБ!$J$5:$J$378)),ROW(L21))),"")</f>
        <v/>
      </c>
      <c r="D25" s="785" t="str">
        <f t="array" ref="D25">IFERROR(INDEX(РОБ!F$1:F$377,SMALL(IF(РОБ!$J$5:$J$378,ROW(РОБ!$J$5:$J$378)),ROW(K21))),"")</f>
        <v/>
      </c>
      <c r="E25" s="786" t="str">
        <f t="array" ref="E25">IFERROR(INDEX(РОБ!I$1:I$377,SMALL(IF(РОБ!$J$5:$J$378,ROW(РОБ!$J$5:$J$378)),ROW(L21))),"")</f>
        <v/>
      </c>
      <c r="F25" s="787" t="str">
        <f t="array" ref="F25">IFERROR(INDEX(РОБ!J$1:J$377,SMALL(IF(РОБ!$J$5:$J$378,ROW(РОБ!$J$5:$J$378)),ROW(M21))),"")</f>
        <v/>
      </c>
      <c r="G25" s="788" t="str">
        <f t="array" ref="G25">IFERROR(INDEX(РОБ!K$1:K$377,SMALL(IF(РОБ!$J$5:$J$378,ROW(РОБ!$J$5:$J$378)),ROW(N21))),"")</f>
        <v/>
      </c>
    </row>
    <row r="26" spans="1:7" s="51" customFormat="1" x14ac:dyDescent="0.2">
      <c r="A26" s="777" t="str">
        <f t="array" ref="A26">IFERROR(INDEX(РОБ!B$1:B$377,SMALL(IF(РОБ!$J$5:$J$378,ROW(РОБ!$J$5:$J$378)),ROW(J22))),"")</f>
        <v/>
      </c>
      <c r="B26" s="778" t="str">
        <f t="array" ref="B26">IFERROR(INDEX(РОБ!C$1:C$377,SMALL(IF(РОБ!$J$5:$J$378,ROW(РОБ!$J$5:$J$378)),ROW(K22))),"")</f>
        <v/>
      </c>
      <c r="C26" s="779" t="str">
        <f t="array" ref="C26">IFERROR(INDEX(РОБ!D$1:D$377,SMALL(IF(РОБ!$J$5:$J$378,ROW(РОБ!$J$5:$J$378)),ROW(L22))),"")</f>
        <v/>
      </c>
      <c r="D26" s="779" t="str">
        <f t="array" ref="D26">IFERROR(INDEX(РОБ!F$1:F$377,SMALL(IF(РОБ!$J$5:$J$378,ROW(РОБ!$J$5:$J$378)),ROW(K22))),"")</f>
        <v/>
      </c>
      <c r="E26" s="780" t="str">
        <f t="array" ref="E26">IFERROR(INDEX(РОБ!I$1:I$377,SMALL(IF(РОБ!$J$5:$J$378,ROW(РОБ!$J$5:$J$378)),ROW(L22))),"")</f>
        <v/>
      </c>
      <c r="F26" s="781" t="str">
        <f t="array" ref="F26">IFERROR(INDEX(РОБ!J$1:J$377,SMALL(IF(РОБ!$J$5:$J$378,ROW(РОБ!$J$5:$J$378)),ROW(M22))),"")</f>
        <v/>
      </c>
      <c r="G26" s="782" t="str">
        <f t="array" ref="G26">IFERROR(INDEX(РОБ!K$1:K$377,SMALL(IF(РОБ!$J$5:$J$378,ROW(РОБ!$J$5:$J$378)),ROW(N22))),"")</f>
        <v/>
      </c>
    </row>
    <row r="27" spans="1:7" s="51" customFormat="1" x14ac:dyDescent="0.2">
      <c r="A27" s="783" t="str">
        <f t="array" ref="A27">IFERROR(INDEX(РОБ!B$1:B$377,SMALL(IF(РОБ!$J$5:$J$378,ROW(РОБ!$J$5:$J$378)),ROW(J23))),"")</f>
        <v/>
      </c>
      <c r="B27" s="784" t="str">
        <f t="array" ref="B27">IFERROR(INDEX(РОБ!C$1:C$377,SMALL(IF(РОБ!$J$5:$J$378,ROW(РОБ!$J$5:$J$378)),ROW(K23))),"")</f>
        <v/>
      </c>
      <c r="C27" s="785" t="str">
        <f t="array" ref="C27">IFERROR(INDEX(РОБ!D$1:D$377,SMALL(IF(РОБ!$J$5:$J$378,ROW(РОБ!$J$5:$J$378)),ROW(L23))),"")</f>
        <v/>
      </c>
      <c r="D27" s="785" t="str">
        <f t="array" ref="D27">IFERROR(INDEX(РОБ!F$1:F$377,SMALL(IF(РОБ!$J$5:$J$378,ROW(РОБ!$J$5:$J$378)),ROW(K23))),"")</f>
        <v/>
      </c>
      <c r="E27" s="786" t="str">
        <f t="array" ref="E27">IFERROR(INDEX(РОБ!I$1:I$377,SMALL(IF(РОБ!$J$5:$J$378,ROW(РОБ!$J$5:$J$378)),ROW(L23))),"")</f>
        <v/>
      </c>
      <c r="F27" s="787" t="str">
        <f t="array" ref="F27">IFERROR(INDEX(РОБ!J$1:J$377,SMALL(IF(РОБ!$J$5:$J$378,ROW(РОБ!$J$5:$J$378)),ROW(M23))),"")</f>
        <v/>
      </c>
      <c r="G27" s="788" t="str">
        <f t="array" ref="G27">IFERROR(INDEX(РОБ!K$1:K$377,SMALL(IF(РОБ!$J$5:$J$378,ROW(РОБ!$J$5:$J$378)),ROW(N23))),"")</f>
        <v/>
      </c>
    </row>
    <row r="28" spans="1:7" s="51" customFormat="1" x14ac:dyDescent="0.2">
      <c r="A28" s="777" t="str">
        <f t="array" ref="A28">IFERROR(INDEX(РОБ!B$1:B$377,SMALL(IF(РОБ!$J$5:$J$378,ROW(РОБ!$J$5:$J$378)),ROW(J24))),"")</f>
        <v/>
      </c>
      <c r="B28" s="778" t="str">
        <f t="array" ref="B28">IFERROR(INDEX(РОБ!C$1:C$377,SMALL(IF(РОБ!$J$5:$J$378,ROW(РОБ!$J$5:$J$378)),ROW(K24))),"")</f>
        <v/>
      </c>
      <c r="C28" s="779" t="str">
        <f t="array" ref="C28">IFERROR(INDEX(РОБ!D$1:D$377,SMALL(IF(РОБ!$J$5:$J$378,ROW(РОБ!$J$5:$J$378)),ROW(L24))),"")</f>
        <v/>
      </c>
      <c r="D28" s="779" t="str">
        <f t="array" ref="D28">IFERROR(INDEX(РОБ!F$1:F$377,SMALL(IF(РОБ!$J$5:$J$378,ROW(РОБ!$J$5:$J$378)),ROW(K24))),"")</f>
        <v/>
      </c>
      <c r="E28" s="780" t="str">
        <f t="array" ref="E28">IFERROR(INDEX(РОБ!I$1:I$377,SMALL(IF(РОБ!$J$5:$J$378,ROW(РОБ!$J$5:$J$378)),ROW(L24))),"")</f>
        <v/>
      </c>
      <c r="F28" s="781" t="str">
        <f t="array" ref="F28">IFERROR(INDEX(РОБ!J$1:J$377,SMALL(IF(РОБ!$J$5:$J$378,ROW(РОБ!$J$5:$J$378)),ROW(M24))),"")</f>
        <v/>
      </c>
      <c r="G28" s="782" t="str">
        <f t="array" ref="G28">IFERROR(INDEX(РОБ!K$1:K$377,SMALL(IF(РОБ!$J$5:$J$378,ROW(РОБ!$J$5:$J$378)),ROW(N24))),"")</f>
        <v/>
      </c>
    </row>
    <row r="29" spans="1:7" s="51" customFormat="1" x14ac:dyDescent="0.2">
      <c r="A29" s="783" t="str">
        <f t="array" ref="A29">IFERROR(INDEX(РОБ!B$1:B$377,SMALL(IF(РОБ!$J$5:$J$378,ROW(РОБ!$J$5:$J$378)),ROW(J25))),"")</f>
        <v/>
      </c>
      <c r="B29" s="784" t="str">
        <f t="array" ref="B29">IFERROR(INDEX(РОБ!C$1:C$377,SMALL(IF(РОБ!$J$5:$J$378,ROW(РОБ!$J$5:$J$378)),ROW(K25))),"")</f>
        <v/>
      </c>
      <c r="C29" s="785" t="str">
        <f t="array" ref="C29">IFERROR(INDEX(РОБ!D$1:D$377,SMALL(IF(РОБ!$J$5:$J$378,ROW(РОБ!$J$5:$J$378)),ROW(L25))),"")</f>
        <v/>
      </c>
      <c r="D29" s="785" t="str">
        <f t="array" ref="D29">IFERROR(INDEX(РОБ!F$1:F$377,SMALL(IF(РОБ!$J$5:$J$378,ROW(РОБ!$J$5:$J$378)),ROW(K25))),"")</f>
        <v/>
      </c>
      <c r="E29" s="786" t="str">
        <f t="array" ref="E29">IFERROR(INDEX(РОБ!I$1:I$377,SMALL(IF(РОБ!$J$5:$J$378,ROW(РОБ!$J$5:$J$378)),ROW(L25))),"")</f>
        <v/>
      </c>
      <c r="F29" s="787" t="str">
        <f t="array" ref="F29">IFERROR(INDEX(РОБ!J$1:J$377,SMALL(IF(РОБ!$J$5:$J$378,ROW(РОБ!$J$5:$J$378)),ROW(M25))),"")</f>
        <v/>
      </c>
      <c r="G29" s="788" t="str">
        <f t="array" ref="G29">IFERROR(INDEX(РОБ!K$1:K$377,SMALL(IF(РОБ!$J$5:$J$378,ROW(РОБ!$J$5:$J$378)),ROW(N25))),"")</f>
        <v/>
      </c>
    </row>
    <row r="30" spans="1:7" s="51" customFormat="1" x14ac:dyDescent="0.2">
      <c r="A30" s="777" t="str">
        <f t="array" ref="A30">IFERROR(INDEX(РОБ!B$1:B$377,SMALL(IF(РОБ!$J$5:$J$378,ROW(РОБ!$J$5:$J$378)),ROW(J26))),"")</f>
        <v/>
      </c>
      <c r="B30" s="778" t="str">
        <f t="array" ref="B30">IFERROR(INDEX(РОБ!C$1:C$377,SMALL(IF(РОБ!$J$5:$J$378,ROW(РОБ!$J$5:$J$378)),ROW(K26))),"")</f>
        <v/>
      </c>
      <c r="C30" s="779" t="str">
        <f t="array" ref="C30">IFERROR(INDEX(РОБ!D$1:D$377,SMALL(IF(РОБ!$J$5:$J$378,ROW(РОБ!$J$5:$J$378)),ROW(L26))),"")</f>
        <v/>
      </c>
      <c r="D30" s="779" t="str">
        <f t="array" ref="D30">IFERROR(INDEX(РОБ!F$1:F$377,SMALL(IF(РОБ!$J$5:$J$378,ROW(РОБ!$J$5:$J$378)),ROW(K26))),"")</f>
        <v/>
      </c>
      <c r="E30" s="780" t="str">
        <f t="array" ref="E30">IFERROR(INDEX(РОБ!I$1:I$377,SMALL(IF(РОБ!$J$5:$J$378,ROW(РОБ!$J$5:$J$378)),ROW(L26))),"")</f>
        <v/>
      </c>
      <c r="F30" s="781" t="str">
        <f t="array" ref="F30">IFERROR(INDEX(РОБ!J$1:J$377,SMALL(IF(РОБ!$J$5:$J$378,ROW(РОБ!$J$5:$J$378)),ROW(M26))),"")</f>
        <v/>
      </c>
      <c r="G30" s="782" t="str">
        <f t="array" ref="G30">IFERROR(INDEX(РОБ!K$1:K$377,SMALL(IF(РОБ!$J$5:$J$378,ROW(РОБ!$J$5:$J$378)),ROW(N26))),"")</f>
        <v/>
      </c>
    </row>
    <row r="31" spans="1:7" s="51" customFormat="1" x14ac:dyDescent="0.2">
      <c r="A31" s="783" t="str">
        <f t="array" ref="A31">IFERROR(INDEX(РОБ!B$1:B$377,SMALL(IF(РОБ!$J$5:$J$378,ROW(РОБ!$J$5:$J$378)),ROW(J27))),"")</f>
        <v/>
      </c>
      <c r="B31" s="784" t="str">
        <f t="array" ref="B31">IFERROR(INDEX(РОБ!C$1:C$377,SMALL(IF(РОБ!$J$5:$J$378,ROW(РОБ!$J$5:$J$378)),ROW(K27))),"")</f>
        <v/>
      </c>
      <c r="C31" s="785" t="str">
        <f t="array" ref="C31">IFERROR(INDEX(РОБ!D$1:D$377,SMALL(IF(РОБ!$J$5:$J$378,ROW(РОБ!$J$5:$J$378)),ROW(L27))),"")</f>
        <v/>
      </c>
      <c r="D31" s="785" t="str">
        <f t="array" ref="D31">IFERROR(INDEX(РОБ!F$1:F$377,SMALL(IF(РОБ!$J$5:$J$378,ROW(РОБ!$J$5:$J$378)),ROW(K27))),"")</f>
        <v/>
      </c>
      <c r="E31" s="786" t="str">
        <f t="array" ref="E31">IFERROR(INDEX(РОБ!I$1:I$377,SMALL(IF(РОБ!$J$5:$J$378,ROW(РОБ!$J$5:$J$378)),ROW(L27))),"")</f>
        <v/>
      </c>
      <c r="F31" s="787" t="str">
        <f t="array" ref="F31">IFERROR(INDEX(РОБ!J$1:J$377,SMALL(IF(РОБ!$J$5:$J$378,ROW(РОБ!$J$5:$J$378)),ROW(M27))),"")</f>
        <v/>
      </c>
      <c r="G31" s="788" t="str">
        <f t="array" ref="G31">IFERROR(INDEX(РОБ!K$1:K$377,SMALL(IF(РОБ!$J$5:$J$378,ROW(РОБ!$J$5:$J$378)),ROW(N27))),"")</f>
        <v/>
      </c>
    </row>
    <row r="32" spans="1:7" s="51" customFormat="1" x14ac:dyDescent="0.2">
      <c r="A32" s="777" t="str">
        <f t="array" ref="A32">IFERROR(INDEX(РОБ!B$1:B$377,SMALL(IF(РОБ!$J$5:$J$378,ROW(РОБ!$J$5:$J$378)),ROW(J28))),"")</f>
        <v/>
      </c>
      <c r="B32" s="778" t="str">
        <f t="array" ref="B32">IFERROR(INDEX(РОБ!C$1:C$377,SMALL(IF(РОБ!$J$5:$J$378,ROW(РОБ!$J$5:$J$378)),ROW(K28))),"")</f>
        <v/>
      </c>
      <c r="C32" s="779" t="str">
        <f t="array" ref="C32">IFERROR(INDEX(РОБ!D$1:D$377,SMALL(IF(РОБ!$J$5:$J$378,ROW(РОБ!$J$5:$J$378)),ROW(L28))),"")</f>
        <v/>
      </c>
      <c r="D32" s="779" t="str">
        <f t="array" ref="D32">IFERROR(INDEX(РОБ!F$1:F$377,SMALL(IF(РОБ!$J$5:$J$378,ROW(РОБ!$J$5:$J$378)),ROW(K28))),"")</f>
        <v/>
      </c>
      <c r="E32" s="780" t="str">
        <f t="array" ref="E32">IFERROR(INDEX(РОБ!I$1:I$377,SMALL(IF(РОБ!$J$5:$J$378,ROW(РОБ!$J$5:$J$378)),ROW(L28))),"")</f>
        <v/>
      </c>
      <c r="F32" s="781" t="str">
        <f t="array" ref="F32">IFERROR(INDEX(РОБ!J$1:J$377,SMALL(IF(РОБ!$J$5:$J$378,ROW(РОБ!$J$5:$J$378)),ROW(M28))),"")</f>
        <v/>
      </c>
      <c r="G32" s="782" t="str">
        <f t="array" ref="G32">IFERROR(INDEX(РОБ!K$1:K$377,SMALL(IF(РОБ!$J$5:$J$378,ROW(РОБ!$J$5:$J$378)),ROW(N28))),"")</f>
        <v/>
      </c>
    </row>
    <row r="33" spans="1:7" s="51" customFormat="1" x14ac:dyDescent="0.2">
      <c r="A33" s="783" t="str">
        <f t="array" ref="A33">IFERROR(INDEX(РОБ!B$1:B$377,SMALL(IF(РОБ!$J$5:$J$378,ROW(РОБ!$J$5:$J$378)),ROW(J29))),"")</f>
        <v/>
      </c>
      <c r="B33" s="784" t="str">
        <f t="array" ref="B33">IFERROR(INDEX(РОБ!C$1:C$377,SMALL(IF(РОБ!$J$5:$J$378,ROW(РОБ!$J$5:$J$378)),ROW(K29))),"")</f>
        <v/>
      </c>
      <c r="C33" s="785" t="str">
        <f t="array" ref="C33">IFERROR(INDEX(РОБ!D$1:D$377,SMALL(IF(РОБ!$J$5:$J$378,ROW(РОБ!$J$5:$J$378)),ROW(L29))),"")</f>
        <v/>
      </c>
      <c r="D33" s="785" t="str">
        <f t="array" ref="D33">IFERROR(INDEX(РОБ!F$1:F$377,SMALL(IF(РОБ!$J$5:$J$378,ROW(РОБ!$J$5:$J$378)),ROW(K29))),"")</f>
        <v/>
      </c>
      <c r="E33" s="786" t="str">
        <f t="array" ref="E33">IFERROR(INDEX(РОБ!I$1:I$377,SMALL(IF(РОБ!$J$5:$J$378,ROW(РОБ!$J$5:$J$378)),ROW(L29))),"")</f>
        <v/>
      </c>
      <c r="F33" s="787" t="str">
        <f t="array" ref="F33">IFERROR(INDEX(РОБ!J$1:J$377,SMALL(IF(РОБ!$J$5:$J$378,ROW(РОБ!$J$5:$J$378)),ROW(M29))),"")</f>
        <v/>
      </c>
      <c r="G33" s="788" t="str">
        <f t="array" ref="G33">IFERROR(INDEX(РОБ!K$1:K$377,SMALL(IF(РОБ!$J$5:$J$378,ROW(РОБ!$J$5:$J$378)),ROW(N29))),"")</f>
        <v/>
      </c>
    </row>
    <row r="34" spans="1:7" s="51" customFormat="1" x14ac:dyDescent="0.2">
      <c r="A34" s="777" t="str">
        <f t="array" ref="A34">IFERROR(INDEX(РОБ!B$1:B$377,SMALL(IF(РОБ!$J$5:$J$378,ROW(РОБ!$J$5:$J$378)),ROW(J30))),"")</f>
        <v/>
      </c>
      <c r="B34" s="778" t="str">
        <f t="array" ref="B34">IFERROR(INDEX(РОБ!C$1:C$377,SMALL(IF(РОБ!$J$5:$J$378,ROW(РОБ!$J$5:$J$378)),ROW(K30))),"")</f>
        <v/>
      </c>
      <c r="C34" s="779" t="str">
        <f t="array" ref="C34">IFERROR(INDEX(РОБ!D$1:D$377,SMALL(IF(РОБ!$J$5:$J$378,ROW(РОБ!$J$5:$J$378)),ROW(L30))),"")</f>
        <v/>
      </c>
      <c r="D34" s="779" t="str">
        <f t="array" ref="D34">IFERROR(INDEX(РОБ!F$1:F$377,SMALL(IF(РОБ!$J$5:$J$378,ROW(РОБ!$J$5:$J$378)),ROW(K30))),"")</f>
        <v/>
      </c>
      <c r="E34" s="780" t="str">
        <f t="array" ref="E34">IFERROR(INDEX(РОБ!I$1:I$377,SMALL(IF(РОБ!$J$5:$J$378,ROW(РОБ!$J$5:$J$378)),ROW(L30))),"")</f>
        <v/>
      </c>
      <c r="F34" s="781" t="str">
        <f t="array" ref="F34">IFERROR(INDEX(РОБ!J$1:J$377,SMALL(IF(РОБ!$J$5:$J$378,ROW(РОБ!$J$5:$J$378)),ROW(M30))),"")</f>
        <v/>
      </c>
      <c r="G34" s="782" t="str">
        <f t="array" ref="G34">IFERROR(INDEX(РОБ!K$1:K$377,SMALL(IF(РОБ!$J$5:$J$378,ROW(РОБ!$J$5:$J$378)),ROW(N30))),"")</f>
        <v/>
      </c>
    </row>
    <row r="35" spans="1:7" s="51" customFormat="1" x14ac:dyDescent="0.2">
      <c r="A35" s="783" t="str">
        <f t="array" ref="A35">IFERROR(INDEX(РОБ!B$1:B$377,SMALL(IF(РОБ!$J$5:$J$378,ROW(РОБ!$J$5:$J$378)),ROW(J31))),"")</f>
        <v/>
      </c>
      <c r="B35" s="784" t="str">
        <f t="array" ref="B35">IFERROR(INDEX(РОБ!C$1:C$377,SMALL(IF(РОБ!$J$5:$J$378,ROW(РОБ!$J$5:$J$378)),ROW(K31))),"")</f>
        <v/>
      </c>
      <c r="C35" s="785" t="str">
        <f t="array" ref="C35">IFERROR(INDEX(РОБ!D$1:D$377,SMALL(IF(РОБ!$J$5:$J$378,ROW(РОБ!$J$5:$J$378)),ROW(L31))),"")</f>
        <v/>
      </c>
      <c r="D35" s="785" t="str">
        <f t="array" ref="D35">IFERROR(INDEX(РОБ!F$1:F$377,SMALL(IF(РОБ!$J$5:$J$378,ROW(РОБ!$J$5:$J$378)),ROW(K31))),"")</f>
        <v/>
      </c>
      <c r="E35" s="786" t="str">
        <f t="array" ref="E35">IFERROR(INDEX(РОБ!I$1:I$377,SMALL(IF(РОБ!$J$5:$J$378,ROW(РОБ!$J$5:$J$378)),ROW(L31))),"")</f>
        <v/>
      </c>
      <c r="F35" s="787" t="str">
        <f t="array" ref="F35">IFERROR(INDEX(РОБ!J$1:J$377,SMALL(IF(РОБ!$J$5:$J$378,ROW(РОБ!$J$5:$J$378)),ROW(M31))),"")</f>
        <v/>
      </c>
      <c r="G35" s="788" t="str">
        <f t="array" ref="G35">IFERROR(INDEX(РОБ!K$1:K$377,SMALL(IF(РОБ!$J$5:$J$378,ROW(РОБ!$J$5:$J$378)),ROW(N31))),"")</f>
        <v/>
      </c>
    </row>
    <row r="36" spans="1:7" s="51" customFormat="1" x14ac:dyDescent="0.2">
      <c r="A36" s="777" t="str">
        <f t="array" ref="A36">IFERROR(INDEX(РОБ!B$1:B$377,SMALL(IF(РОБ!$J$5:$J$378,ROW(РОБ!$J$5:$J$378)),ROW(J32))),"")</f>
        <v/>
      </c>
      <c r="B36" s="778" t="str">
        <f t="array" ref="B36">IFERROR(INDEX(РОБ!C$1:C$377,SMALL(IF(РОБ!$J$5:$J$378,ROW(РОБ!$J$5:$J$378)),ROW(K32))),"")</f>
        <v/>
      </c>
      <c r="C36" s="779" t="str">
        <f t="array" ref="C36">IFERROR(INDEX(РОБ!D$1:D$377,SMALL(IF(РОБ!$J$5:$J$378,ROW(РОБ!$J$5:$J$378)),ROW(L32))),"")</f>
        <v/>
      </c>
      <c r="D36" s="779" t="str">
        <f t="array" ref="D36">IFERROR(INDEX(РОБ!F$1:F$377,SMALL(IF(РОБ!$J$5:$J$378,ROW(РОБ!$J$5:$J$378)),ROW(K32))),"")</f>
        <v/>
      </c>
      <c r="E36" s="780" t="str">
        <f t="array" ref="E36">IFERROR(INDEX(РОБ!I$1:I$377,SMALL(IF(РОБ!$J$5:$J$378,ROW(РОБ!$J$5:$J$378)),ROW(L32))),"")</f>
        <v/>
      </c>
      <c r="F36" s="781" t="str">
        <f t="array" ref="F36">IFERROR(INDEX(РОБ!J$1:J$377,SMALL(IF(РОБ!$J$5:$J$378,ROW(РОБ!$J$5:$J$378)),ROW(M32))),"")</f>
        <v/>
      </c>
      <c r="G36" s="782" t="str">
        <f t="array" ref="G36">IFERROR(INDEX(РОБ!K$1:K$377,SMALL(IF(РОБ!$J$5:$J$378,ROW(РОБ!$J$5:$J$378)),ROW(N32))),"")</f>
        <v/>
      </c>
    </row>
  </sheetData>
  <sheetProtection algorithmName="SHA-512" hashValue="Ycy0I0no6VlayzSkbWQlS8BoerSBzMXa7IcHY5EYkO3mvjqn4xM4AS2VQMS7Z2xJBTE0oBaJOWZAma1KOnR3Yw==" saltValue="PsYQdaxnle+QN1KfT+obmw==" spinCount="100000" sheet="1" objects="1" scenarios="1"/>
  <mergeCells count="2">
    <mergeCell ref="B3:E3"/>
    <mergeCell ref="B1:C1"/>
  </mergeCells>
  <pageMargins left="0.70866141732283472" right="0.70866141732283472" top="0.74803149606299213" bottom="0.74803149606299213" header="0.31496062992125984" footer="0.31496062992125984"/>
  <pageSetup paperSize="9" scale="78" orientation="landscape" horizont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5399</TotalTime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6</vt:i4>
      </vt:variant>
      <vt:variant>
        <vt:lpstr>Іменовані діапазони</vt:lpstr>
      </vt:variant>
      <vt:variant>
        <vt:i4>5</vt:i4>
      </vt:variant>
    </vt:vector>
  </HeadingPairs>
  <TitlesOfParts>
    <vt:vector size="11" baseType="lpstr">
      <vt:lpstr>Прайс Громовик</vt:lpstr>
      <vt:lpstr>Супутні товари</vt:lpstr>
      <vt:lpstr>Прайс повний</vt:lpstr>
      <vt:lpstr>ПЗІП</vt:lpstr>
      <vt:lpstr>РОБ</vt:lpstr>
      <vt:lpstr>Замовлення</vt:lpstr>
      <vt:lpstr>'Прайс Громовик'!Заголовки_для_друку</vt:lpstr>
      <vt:lpstr>ПЗІП!Область_друку</vt:lpstr>
      <vt:lpstr>'Прайс Громовик'!Область_друку</vt:lpstr>
      <vt:lpstr>РОБ!Область_друку</vt:lpstr>
      <vt:lpstr>'Супутні товари'!Область_друку</vt:lpstr>
    </vt:vector>
  </TitlesOfParts>
  <Company>ТОВ "Громовик"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Gromovyk</dc:creator>
  <cp:lastModifiedBy>Gromovyk</cp:lastModifiedBy>
  <cp:revision>9</cp:revision>
  <cp:lastPrinted>2025-06-16T13:27:23Z</cp:lastPrinted>
  <dcterms:created xsi:type="dcterms:W3CDTF">2015-06-15T06:24:20Z</dcterms:created>
  <dcterms:modified xsi:type="dcterms:W3CDTF">2026-04-07T06:41:29Z</dcterms:modified>
  <dc:language>uk-UA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Reanimator Extreme Edition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